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ZPOČET\Rozpočet 2019\Zveřejnění po schválení\"/>
    </mc:Choice>
  </mc:AlternateContent>
  <bookViews>
    <workbookView xWindow="120" yWindow="15" windowWidth="17400" windowHeight="12015"/>
  </bookViews>
  <sheets>
    <sheet name="2019" sheetId="23" r:id="rId1"/>
  </sheets>
  <definedNames>
    <definedName name="_xlnm.Print_Titles" localSheetId="0">'2019'!$6:$6</definedName>
    <definedName name="_xlnm.Print_Area" localSheetId="0">'2019'!$A$1:$B$271</definedName>
  </definedNames>
  <calcPr calcId="152511"/>
</workbook>
</file>

<file path=xl/calcChain.xml><?xml version="1.0" encoding="utf-8"?>
<calcChain xmlns="http://schemas.openxmlformats.org/spreadsheetml/2006/main">
  <c r="B169" i="23" l="1"/>
  <c r="B43" i="23"/>
  <c r="B185" i="23"/>
  <c r="B119" i="23" l="1"/>
  <c r="B66" i="23" l="1"/>
  <c r="B249" i="23" l="1"/>
  <c r="B238" i="23" l="1"/>
  <c r="B232" i="23"/>
  <c r="B226" i="23" l="1"/>
  <c r="B216" i="23"/>
  <c r="B215" i="23"/>
  <c r="B257" i="23" l="1"/>
  <c r="B265" i="23" l="1"/>
  <c r="B222" i="23"/>
  <c r="B204" i="23"/>
  <c r="B201" i="23"/>
  <c r="B190" i="23" s="1"/>
  <c r="B182" i="23"/>
  <c r="B181" i="23" s="1"/>
  <c r="B175" i="23"/>
  <c r="B174" i="23" s="1"/>
  <c r="B170" i="23"/>
  <c r="B167" i="23"/>
  <c r="B156" i="23"/>
  <c r="B155" i="23" s="1"/>
  <c r="B152" i="23"/>
  <c r="B144" i="23"/>
  <c r="B140" i="23"/>
  <c r="B138" i="23" s="1"/>
  <c r="B127" i="23"/>
  <c r="B126" i="23" s="1"/>
  <c r="B114" i="23"/>
  <c r="B109" i="23"/>
  <c r="B104" i="23"/>
  <c r="B92" i="23"/>
  <c r="B91" i="23" s="1"/>
  <c r="B87" i="23"/>
  <c r="B86" i="23"/>
  <c r="B84" i="23"/>
  <c r="B72" i="23"/>
  <c r="B71" i="23" s="1"/>
  <c r="B64" i="23"/>
  <c r="B63" i="23" s="1"/>
  <c r="B59" i="23"/>
  <c r="B56" i="23"/>
  <c r="B51" i="23" s="1"/>
  <c r="B42" i="23"/>
  <c r="B38" i="23"/>
  <c r="B34" i="23"/>
  <c r="B27" i="23"/>
  <c r="B19" i="23"/>
  <c r="B12" i="23" s="1"/>
  <c r="B8" i="23"/>
  <c r="B263" i="23" l="1"/>
  <c r="B189" i="23"/>
  <c r="B33" i="23"/>
  <c r="B50" i="23"/>
  <c r="B213" i="23"/>
  <c r="B31" i="23"/>
  <c r="B137" i="23"/>
  <c r="B103" i="23"/>
  <c r="B166" i="23"/>
  <c r="B82" i="23"/>
  <c r="B81" i="23" s="1"/>
  <c r="B113" i="23"/>
  <c r="B262" i="23" l="1"/>
  <c r="B258" i="23"/>
  <c r="B260" i="23" s="1"/>
  <c r="B264" i="23" l="1"/>
  <c r="B271" i="23"/>
  <c r="B270" i="23"/>
</calcChain>
</file>

<file path=xl/sharedStrings.xml><?xml version="1.0" encoding="utf-8"?>
<sst xmlns="http://schemas.openxmlformats.org/spreadsheetml/2006/main" count="270" uniqueCount="156">
  <si>
    <t>UKAZATEL</t>
  </si>
  <si>
    <t xml:space="preserve">PŘÍJMY    </t>
  </si>
  <si>
    <t>tř. 1 - Daňové příjmy</t>
  </si>
  <si>
    <t>tř. 2 - Nedaňové příjmy</t>
  </si>
  <si>
    <t xml:space="preserve">v tom: </t>
  </si>
  <si>
    <t>přijaté úroky</t>
  </si>
  <si>
    <t>odvody PO</t>
  </si>
  <si>
    <t xml:space="preserve">    v tom odvětví: školství</t>
  </si>
  <si>
    <t xml:space="preserve">                        zdravotnictví</t>
  </si>
  <si>
    <t xml:space="preserve">                        kultury</t>
  </si>
  <si>
    <t xml:space="preserve">                        soc.věcí</t>
  </si>
  <si>
    <t>v tom:</t>
  </si>
  <si>
    <t>PŘÍJMY CELKEM</t>
  </si>
  <si>
    <t>VÝDAJE</t>
  </si>
  <si>
    <t>kap. 18 - zastupitelstvo kraje</t>
  </si>
  <si>
    <t>běžné výdaje</t>
  </si>
  <si>
    <t>odměny vč. refundací</t>
  </si>
  <si>
    <t>pohoštění a dary</t>
  </si>
  <si>
    <t>ostatní běžné výdaje</t>
  </si>
  <si>
    <t>ostatní příspěvky a dary</t>
  </si>
  <si>
    <t>kapitálové výdaje</t>
  </si>
  <si>
    <t>pohoštění</t>
  </si>
  <si>
    <t>pronájem služeb a prostor v RC NP</t>
  </si>
  <si>
    <t>krizové plánování</t>
  </si>
  <si>
    <t>kap. 02 - životní prostředí a zemědělství</t>
  </si>
  <si>
    <t>ostatní kapitálové výdaje</t>
  </si>
  <si>
    <t>kap. 09 - volnočasové aktivity</t>
  </si>
  <si>
    <t>kap. 10 - doprava</t>
  </si>
  <si>
    <t>dopravní územní obslužnost:</t>
  </si>
  <si>
    <t xml:space="preserve">    autobusová doprava</t>
  </si>
  <si>
    <t xml:space="preserve">    drážní doprava</t>
  </si>
  <si>
    <t>příspěvky PO na provoz</t>
  </si>
  <si>
    <t>kap. 12 - správa majetku kraje</t>
  </si>
  <si>
    <t>dotace pro Reg. radu regionu soudržnosti SV</t>
  </si>
  <si>
    <t>kap. 14 - školství</t>
  </si>
  <si>
    <t xml:space="preserve">běžné výdaje                     </t>
  </si>
  <si>
    <t xml:space="preserve">ostatní běžné výdaje </t>
  </si>
  <si>
    <t>kap. 15 - zdravotnictví</t>
  </si>
  <si>
    <t>kap. 16 - kultura</t>
  </si>
  <si>
    <t xml:space="preserve">běžné výdaje             </t>
  </si>
  <si>
    <t>kap. 28 - sociální věci</t>
  </si>
  <si>
    <t xml:space="preserve">běžné výdaje                                    </t>
  </si>
  <si>
    <t xml:space="preserve">kap. 40 - územní plánování </t>
  </si>
  <si>
    <t xml:space="preserve">rezerva </t>
  </si>
  <si>
    <t xml:space="preserve">               - volnočasové aktivity</t>
  </si>
  <si>
    <t xml:space="preserve">               - cestovní ruch</t>
  </si>
  <si>
    <t xml:space="preserve">               - regionální rozvoj</t>
  </si>
  <si>
    <t xml:space="preserve">                        kapitálové výdaje</t>
  </si>
  <si>
    <t xml:space="preserve">              v tom: běžné výdaje celkem</t>
  </si>
  <si>
    <t>v tom pro odvětví:</t>
  </si>
  <si>
    <t xml:space="preserve">zastupitelstvo kraje </t>
  </si>
  <si>
    <t xml:space="preserve"> v tom: kapitálové výdaje odvětví</t>
  </si>
  <si>
    <t xml:space="preserve">           nerozděleno</t>
  </si>
  <si>
    <t>doprava</t>
  </si>
  <si>
    <t xml:space="preserve">            kapitálové výdaje odvětví</t>
  </si>
  <si>
    <t xml:space="preserve">správa majetku kraje </t>
  </si>
  <si>
    <t xml:space="preserve"> v tom: běžné výdaje odvětví</t>
  </si>
  <si>
    <t>školství</t>
  </si>
  <si>
    <t xml:space="preserve"> v tom: PO - investiční transfery</t>
  </si>
  <si>
    <t xml:space="preserve">           kapitálové výdaje odvětví</t>
  </si>
  <si>
    <t>zdravotnictví</t>
  </si>
  <si>
    <t xml:space="preserve">           běžné výdaje odvětví</t>
  </si>
  <si>
    <t>kultura</t>
  </si>
  <si>
    <t xml:space="preserve"> v tom: PO - investiční transfey</t>
  </si>
  <si>
    <t xml:space="preserve">                - neinvestiční transfery</t>
  </si>
  <si>
    <t xml:space="preserve">          kapitálové výdaje odvětví</t>
  </si>
  <si>
    <t>sociální věci</t>
  </si>
  <si>
    <t>tř. 5 - Běžné výdaje</t>
  </si>
  <si>
    <t>tř. 6 - Kapitálové výdaje</t>
  </si>
  <si>
    <t>tř. 8 - Financování</t>
  </si>
  <si>
    <t>splátky úvěru</t>
  </si>
  <si>
    <t>přijaté úvěry</t>
  </si>
  <si>
    <t xml:space="preserve">běžné výdaje </t>
  </si>
  <si>
    <t xml:space="preserve">běžné výdaje    </t>
  </si>
  <si>
    <t>investiční transfery obcím</t>
  </si>
  <si>
    <t xml:space="preserve">běžné výdaje  </t>
  </si>
  <si>
    <r>
      <t xml:space="preserve">soustředěné pojištění majetku kraje </t>
    </r>
    <r>
      <rPr>
        <sz val="10"/>
        <color indexed="10"/>
        <rFont val="Arial CE"/>
        <charset val="238"/>
      </rPr>
      <t xml:space="preserve"> </t>
    </r>
  </si>
  <si>
    <t>investiční transfery PO</t>
  </si>
  <si>
    <t xml:space="preserve">běžné výdaje                                      </t>
  </si>
  <si>
    <t xml:space="preserve">           PO - investiční transfery</t>
  </si>
  <si>
    <t xml:space="preserve">                        dopravy</t>
  </si>
  <si>
    <t>investiční půjčené prostředky obcím</t>
  </si>
  <si>
    <t xml:space="preserve">řešení havarijních situací </t>
  </si>
  <si>
    <t xml:space="preserve">investiční půjčené prostředky </t>
  </si>
  <si>
    <t>kofinancování a předfinancování</t>
  </si>
  <si>
    <t>dotace na sociální služby</t>
  </si>
  <si>
    <t>neinvestiční transfery a.s.</t>
  </si>
  <si>
    <t>dotace pro RRRS SV</t>
  </si>
  <si>
    <t>povinné pojistné placené zam.</t>
  </si>
  <si>
    <t>tř. 3 - Kapitálové příjmy</t>
  </si>
  <si>
    <t xml:space="preserve">               - POV</t>
  </si>
  <si>
    <t xml:space="preserve">               - životní prostředí a zem.</t>
  </si>
  <si>
    <t>EPC</t>
  </si>
  <si>
    <t>průmyslová zóna Vrchlabí</t>
  </si>
  <si>
    <t>rezerva na investice</t>
  </si>
  <si>
    <t xml:space="preserve">ostatní běžné výdaje      </t>
  </si>
  <si>
    <t>(v tis. Kč)</t>
  </si>
  <si>
    <t>průmyslová zóna Solnice - Kvasiny</t>
  </si>
  <si>
    <t xml:space="preserve">kap. 48 - Dotační fond KHK </t>
  </si>
  <si>
    <t xml:space="preserve">               - sport a tělovýchova</t>
  </si>
  <si>
    <t xml:space="preserve">               - individuální dotace</t>
  </si>
  <si>
    <t xml:space="preserve">                        investice</t>
  </si>
  <si>
    <t>sdílené daně</t>
  </si>
  <si>
    <t>správní poplatky</t>
  </si>
  <si>
    <t>kap. 41 - rezerva a ostatní</t>
  </si>
  <si>
    <t>kap. 19 - krajský úřad</t>
  </si>
  <si>
    <t>kap. 39 - regionální rozvoj a cestovní ruch</t>
  </si>
  <si>
    <t xml:space="preserve">               - školství - prevence</t>
  </si>
  <si>
    <t xml:space="preserve">               - školství - vzdělávání</t>
  </si>
  <si>
    <t xml:space="preserve">               - poplatky</t>
  </si>
  <si>
    <t xml:space="preserve"> v tom:</t>
  </si>
  <si>
    <t xml:space="preserve">   - kofinancování a předfinancování</t>
  </si>
  <si>
    <t xml:space="preserve">Bilance příjmů a výdajů rozpočtu Královéhradeckého kraje 
na rok 2019 </t>
  </si>
  <si>
    <t>neinvestiční transfer OREDO s.r.o.</t>
  </si>
  <si>
    <t xml:space="preserve">               - kultura a památková péče</t>
  </si>
  <si>
    <t>vodohospodářské akce</t>
  </si>
  <si>
    <t>rezerva pro PO</t>
  </si>
  <si>
    <t>vklad do a. s.</t>
  </si>
  <si>
    <t>finanční dary Rady KHK</t>
  </si>
  <si>
    <t>individuální dotace Rady KHK</t>
  </si>
  <si>
    <t>nerozděleno na odvětví</t>
  </si>
  <si>
    <t xml:space="preserve">Moder. a dostavba ON Náchod </t>
  </si>
  <si>
    <t>z toho: poplatky</t>
  </si>
  <si>
    <t>příjmy z pronájmu majetku - doprava</t>
  </si>
  <si>
    <t>příjmy z pronájmu majetku - správa majetku kraje</t>
  </si>
  <si>
    <t>příjmy z pronájmu majetku - zdravotnictví</t>
  </si>
  <si>
    <t xml:space="preserve">platby za odebrané množství podzemní vody </t>
  </si>
  <si>
    <t xml:space="preserve">vodohospodářské akce dle vodního zákona </t>
  </si>
  <si>
    <t>rezerva pro a.s.</t>
  </si>
  <si>
    <t>neinv.dotace městu Trutnov na činnost muzea</t>
  </si>
  <si>
    <t>platy zam. a ost.platby za provedenou práci</t>
  </si>
  <si>
    <t>povinné pojistné placené zaměstnavatelem</t>
  </si>
  <si>
    <t>kapitálové výdaje - doprava</t>
  </si>
  <si>
    <t xml:space="preserve">               - životní prostředí a zemědělství</t>
  </si>
  <si>
    <t>kap. 20 - použití sociálního fondu - běžné výdaje</t>
  </si>
  <si>
    <t>Výdaje celkem</t>
  </si>
  <si>
    <t>konsolidace výdajů - příděl do sociálního fondu</t>
  </si>
  <si>
    <t>Výdaje celkem po konsolidaci</t>
  </si>
  <si>
    <t>Saldo příjmů a výdajů</t>
  </si>
  <si>
    <t>Příloha č. 1</t>
  </si>
  <si>
    <t xml:space="preserve">kapitálové výdaje </t>
  </si>
  <si>
    <t xml:space="preserve">               - vrcholový sport</t>
  </si>
  <si>
    <t>tř. 4 - Přijaté transfery</t>
  </si>
  <si>
    <t xml:space="preserve">  neinv.přijaté transfery ze SR v rámci souhrn.dot.vztahu</t>
  </si>
  <si>
    <t>kap. 13 - evropská integrace</t>
  </si>
  <si>
    <t xml:space="preserve">krajský úřad </t>
  </si>
  <si>
    <t xml:space="preserve">  neinvestiční přijaté transfery od obcí</t>
  </si>
  <si>
    <t>kap. 21 - investice a evropské projekty</t>
  </si>
  <si>
    <t>kap. 49 - Regionální inovační fond KHK</t>
  </si>
  <si>
    <t>kap. 50 - Fond rozvoje a reprodukce KHK</t>
  </si>
  <si>
    <t>neinvestiční transfer a.s. ZOO Dvůr Králové n. L.</t>
  </si>
  <si>
    <t>ostatní kapitálové výdaje (muzejní SW)</t>
  </si>
  <si>
    <t xml:space="preserve">          nerozděleno</t>
  </si>
  <si>
    <t xml:space="preserve">příspěvky PO na provoz </t>
  </si>
  <si>
    <t>Schválený rozpočet
2019</t>
  </si>
  <si>
    <t>Schváleno usn. č. ZK/17/1298/2018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</si>
</sst>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_K_č"/>
    <numFmt numFmtId="165" formatCode="#,##0.0"/>
    <numFmt numFmtId="166" formatCode="#,##0.000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 CE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3" fontId="0" fillId="0" borderId="0" xfId="0"/>
    <xf numFmtId="3" fontId="2" fillId="0" borderId="2" xfId="0" applyFont="1" applyFill="1" applyBorder="1" applyAlignment="1">
      <alignment horizontal="center" vertical="center"/>
    </xf>
    <xf numFmtId="3" fontId="2" fillId="0" borderId="3" xfId="0" applyFont="1" applyFill="1" applyBorder="1" applyAlignment="1">
      <alignment horizontal="left" vertical="center"/>
    </xf>
    <xf numFmtId="3" fontId="4" fillId="0" borderId="3" xfId="0" applyFont="1" applyFill="1" applyBorder="1"/>
    <xf numFmtId="3" fontId="5" fillId="0" borderId="3" xfId="0" applyFont="1" applyFill="1" applyBorder="1"/>
    <xf numFmtId="3" fontId="2" fillId="0" borderId="3" xfId="0" applyFont="1" applyFill="1" applyBorder="1"/>
    <xf numFmtId="3" fontId="7" fillId="0" borderId="3" xfId="0" applyFont="1" applyFill="1" applyBorder="1"/>
    <xf numFmtId="3" fontId="5" fillId="0" borderId="6" xfId="0" applyFont="1" applyFill="1" applyBorder="1"/>
    <xf numFmtId="3" fontId="9" fillId="0" borderId="3" xfId="0" applyFont="1" applyFill="1" applyBorder="1"/>
    <xf numFmtId="3" fontId="9" fillId="0" borderId="6" xfId="0" applyFont="1" applyFill="1" applyBorder="1"/>
    <xf numFmtId="3" fontId="10" fillId="0" borderId="3" xfId="0" applyFont="1" applyFill="1" applyBorder="1"/>
    <xf numFmtId="3" fontId="2" fillId="0" borderId="3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6" fillId="2" borderId="4" xfId="0" applyFont="1" applyFill="1" applyBorder="1" applyAlignment="1">
      <alignment vertical="center"/>
    </xf>
    <xf numFmtId="3" fontId="2" fillId="4" borderId="3" xfId="0" applyFont="1" applyFill="1" applyBorder="1"/>
    <xf numFmtId="3" fontId="6" fillId="3" borderId="3" xfId="0" applyFont="1" applyFill="1" applyBorder="1" applyAlignment="1">
      <alignment vertical="center"/>
    </xf>
    <xf numFmtId="3" fontId="2" fillId="4" borderId="3" xfId="0" applyFont="1" applyFill="1" applyBorder="1" applyAlignment="1">
      <alignment wrapText="1"/>
    </xf>
    <xf numFmtId="3" fontId="2" fillId="4" borderId="8" xfId="0" applyFont="1" applyFill="1" applyBorder="1" applyAlignment="1">
      <alignment wrapText="1"/>
    </xf>
    <xf numFmtId="3" fontId="7" fillId="0" borderId="6" xfId="0" applyFont="1" applyFill="1" applyBorder="1"/>
    <xf numFmtId="165" fontId="0" fillId="0" borderId="3" xfId="0" applyNumberFormat="1" applyBorder="1"/>
    <xf numFmtId="165" fontId="2" fillId="0" borderId="3" xfId="1" applyNumberFormat="1" applyFont="1" applyFill="1" applyBorder="1"/>
    <xf numFmtId="165" fontId="1" fillId="0" borderId="3" xfId="1" applyNumberFormat="1" applyFont="1" applyFill="1" applyBorder="1"/>
    <xf numFmtId="165" fontId="0" fillId="0" borderId="5" xfId="0" applyNumberFormat="1" applyBorder="1"/>
    <xf numFmtId="165" fontId="7" fillId="0" borderId="3" xfId="1" applyNumberFormat="1" applyFont="1" applyFill="1" applyBorder="1"/>
    <xf numFmtId="165" fontId="7" fillId="0" borderId="6" xfId="1" applyNumberFormat="1" applyFont="1" applyFill="1" applyBorder="1"/>
    <xf numFmtId="165" fontId="1" fillId="0" borderId="6" xfId="1" applyNumberFormat="1" applyFont="1" applyFill="1" applyBorder="1"/>
    <xf numFmtId="165" fontId="0" fillId="0" borderId="3" xfId="0" applyNumberFormat="1" applyFill="1" applyBorder="1"/>
    <xf numFmtId="165" fontId="5" fillId="0" borderId="3" xfId="1" applyNumberFormat="1" applyFont="1" applyFill="1" applyBorder="1"/>
    <xf numFmtId="165" fontId="5" fillId="0" borderId="6" xfId="1" applyNumberFormat="1" applyFont="1" applyFill="1" applyBorder="1"/>
    <xf numFmtId="165" fontId="6" fillId="0" borderId="3" xfId="1" applyNumberFormat="1" applyFont="1" applyFill="1" applyBorder="1" applyAlignment="1">
      <alignment vertical="center"/>
    </xf>
    <xf numFmtId="165" fontId="5" fillId="0" borderId="0" xfId="1" applyNumberFormat="1" applyFont="1" applyFill="1" applyBorder="1"/>
    <xf numFmtId="166" fontId="0" fillId="0" borderId="0" xfId="0" applyNumberFormat="1"/>
    <xf numFmtId="166" fontId="3" fillId="0" borderId="2" xfId="2" applyNumberFormat="1" applyFont="1" applyFill="1" applyBorder="1" applyAlignment="1">
      <alignment horizontal="center" vertical="center" wrapText="1"/>
    </xf>
    <xf numFmtId="166" fontId="0" fillId="0" borderId="3" xfId="0" applyNumberFormat="1" applyBorder="1"/>
    <xf numFmtId="3" fontId="2" fillId="4" borderId="6" xfId="0" applyFont="1" applyFill="1" applyBorder="1"/>
    <xf numFmtId="4" fontId="2" fillId="0" borderId="3" xfId="1" applyNumberFormat="1" applyFont="1" applyFill="1" applyBorder="1"/>
    <xf numFmtId="4" fontId="1" fillId="0" borderId="3" xfId="1" applyNumberFormat="1" applyFont="1" applyFill="1" applyBorder="1"/>
    <xf numFmtId="4" fontId="2" fillId="0" borderId="3" xfId="0" applyNumberFormat="1" applyFont="1" applyFill="1" applyBorder="1"/>
    <xf numFmtId="4" fontId="2" fillId="2" borderId="4" xfId="1" applyNumberFormat="1" applyFont="1" applyFill="1" applyBorder="1" applyAlignment="1">
      <alignment vertical="center"/>
    </xf>
    <xf numFmtId="4" fontId="2" fillId="4" borderId="3" xfId="1" applyNumberFormat="1" applyFont="1" applyFill="1" applyBorder="1"/>
    <xf numFmtId="4" fontId="7" fillId="0" borderId="3" xfId="1" applyNumberFormat="1" applyFont="1" applyFill="1" applyBorder="1"/>
    <xf numFmtId="4" fontId="11" fillId="0" borderId="6" xfId="1" applyNumberFormat="1" applyFont="1" applyFill="1" applyBorder="1"/>
    <xf numFmtId="4" fontId="7" fillId="0" borderId="3" xfId="0" applyNumberFormat="1" applyFont="1" applyFill="1" applyBorder="1"/>
    <xf numFmtId="4" fontId="7" fillId="0" borderId="6" xfId="1" applyNumberFormat="1" applyFont="1" applyFill="1" applyBorder="1"/>
    <xf numFmtId="4" fontId="2" fillId="4" borderId="8" xfId="1" applyNumberFormat="1" applyFont="1" applyFill="1" applyBorder="1"/>
    <xf numFmtId="4" fontId="1" fillId="0" borderId="6" xfId="1" applyNumberFormat="1" applyFont="1" applyFill="1" applyBorder="1"/>
    <xf numFmtId="4" fontId="5" fillId="0" borderId="3" xfId="1" applyNumberFormat="1" applyFont="1" applyFill="1" applyBorder="1" applyAlignment="1"/>
    <xf numFmtId="4" fontId="2" fillId="4" borderId="6" xfId="1" applyNumberFormat="1" applyFont="1" applyFill="1" applyBorder="1"/>
    <xf numFmtId="4" fontId="10" fillId="0" borderId="3" xfId="1" applyNumberFormat="1" applyFont="1" applyFill="1" applyBorder="1"/>
    <xf numFmtId="4" fontId="2" fillId="0" borderId="3" xfId="1" applyNumberFormat="1" applyFont="1" applyFill="1" applyBorder="1" applyAlignment="1">
      <alignment vertical="center"/>
    </xf>
    <xf numFmtId="4" fontId="2" fillId="3" borderId="3" xfId="1" applyNumberFormat="1" applyFont="1" applyFill="1" applyBorder="1" applyAlignment="1">
      <alignment vertical="center"/>
    </xf>
    <xf numFmtId="4" fontId="5" fillId="0" borderId="7" xfId="1" applyNumberFormat="1" applyFont="1" applyFill="1" applyBorder="1"/>
    <xf numFmtId="4" fontId="0" fillId="0" borderId="3" xfId="0" applyNumberFormat="1" applyFill="1" applyBorder="1"/>
    <xf numFmtId="4" fontId="5" fillId="0" borderId="3" xfId="1" applyNumberFormat="1" applyFont="1" applyFill="1" applyBorder="1"/>
    <xf numFmtId="4" fontId="0" fillId="0" borderId="3" xfId="0" applyNumberFormat="1" applyBorder="1"/>
    <xf numFmtId="4" fontId="5" fillId="0" borderId="6" xfId="1" applyNumberFormat="1" applyFont="1" applyFill="1" applyBorder="1"/>
    <xf numFmtId="4" fontId="2" fillId="4" borderId="9" xfId="1" applyNumberFormat="1" applyFont="1" applyFill="1" applyBorder="1"/>
    <xf numFmtId="3" fontId="0" fillId="0" borderId="0" xfId="0" applyFill="1"/>
    <xf numFmtId="3" fontId="6" fillId="2" borderId="2" xfId="0" applyFont="1" applyFill="1" applyBorder="1" applyAlignment="1">
      <alignment vertical="center"/>
    </xf>
    <xf numFmtId="4" fontId="2" fillId="2" borderId="2" xfId="1" applyNumberFormat="1" applyFont="1" applyFill="1" applyBorder="1" applyAlignment="1">
      <alignment vertical="center"/>
    </xf>
    <xf numFmtId="3" fontId="0" fillId="0" borderId="3" xfId="0" applyFont="1" applyFill="1" applyBorder="1" applyAlignment="1">
      <alignment vertical="center"/>
    </xf>
    <xf numFmtId="3" fontId="15" fillId="2" borderId="4" xfId="0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4" fontId="15" fillId="2" borderId="4" xfId="1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0" applyNumberFormat="1" applyFill="1"/>
    <xf numFmtId="166" fontId="0" fillId="0" borderId="0" xfId="0" applyNumberFormat="1" applyAlignment="1">
      <alignment horizontal="right" vertical="center"/>
    </xf>
    <xf numFmtId="3" fontId="2" fillId="4" borderId="10" xfId="0" applyFont="1" applyFill="1" applyBorder="1"/>
    <xf numFmtId="4" fontId="2" fillId="4" borderId="10" xfId="1" applyNumberFormat="1" applyFont="1" applyFill="1" applyBorder="1"/>
    <xf numFmtId="3" fontId="14" fillId="2" borderId="0" xfId="0" applyFont="1" applyFill="1" applyAlignment="1">
      <alignment horizontal="center" vertical="center" wrapText="1"/>
    </xf>
    <xf numFmtId="3" fontId="13" fillId="0" borderId="0" xfId="0" applyFont="1" applyFill="1" applyAlignment="1">
      <alignment horizontal="center" vertical="center" wrapText="1"/>
    </xf>
    <xf numFmtId="3" fontId="12" fillId="0" borderId="1" xfId="0" applyFont="1" applyBorder="1" applyAlignment="1">
      <alignment horizontal="left" vertical="center" wrapText="1"/>
    </xf>
    <xf numFmtId="3" fontId="12" fillId="0" borderId="0" xfId="0" applyFo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0"/>
  <sheetViews>
    <sheetView tabSelected="1" zoomScaleNormal="100" zoomScaleSheetLayoutView="100" workbookViewId="0">
      <pane ySplit="6" topLeftCell="A16" activePane="bottomLeft" state="frozen"/>
      <selection pane="bottomLeft" activeCell="F19" sqref="F19"/>
    </sheetView>
  </sheetViews>
  <sheetFormatPr defaultRowHeight="12.75" x14ac:dyDescent="0.2"/>
  <cols>
    <col min="1" max="1" width="45.85546875" customWidth="1"/>
    <col min="2" max="2" width="18.28515625" style="33" customWidth="1"/>
  </cols>
  <sheetData>
    <row r="1" spans="1:2" ht="18.75" customHeight="1" x14ac:dyDescent="0.2">
      <c r="A1" s="74" t="s">
        <v>155</v>
      </c>
      <c r="B1" s="68" t="s">
        <v>139</v>
      </c>
    </row>
    <row r="2" spans="1:2" ht="15" customHeight="1" x14ac:dyDescent="0.2"/>
    <row r="3" spans="1:2" ht="56.25" customHeight="1" x14ac:dyDescent="0.2">
      <c r="A3" s="71" t="s">
        <v>112</v>
      </c>
      <c r="B3" s="71"/>
    </row>
    <row r="4" spans="1:2" ht="12" customHeight="1" x14ac:dyDescent="0.2">
      <c r="A4" s="72" t="s">
        <v>96</v>
      </c>
      <c r="B4" s="72"/>
    </row>
    <row r="5" spans="1:2" ht="6.75" customHeight="1" thickBot="1" x14ac:dyDescent="0.25">
      <c r="A5" s="73"/>
      <c r="B5" s="73"/>
    </row>
    <row r="6" spans="1:2" ht="46.5" customHeight="1" thickBot="1" x14ac:dyDescent="0.25">
      <c r="A6" s="1" t="s">
        <v>0</v>
      </c>
      <c r="B6" s="34" t="s">
        <v>154</v>
      </c>
    </row>
    <row r="7" spans="1:2" ht="15" customHeight="1" x14ac:dyDescent="0.2">
      <c r="A7" s="2" t="s">
        <v>1</v>
      </c>
      <c r="B7" s="35"/>
    </row>
    <row r="8" spans="1:2" x14ac:dyDescent="0.2">
      <c r="A8" s="5" t="s">
        <v>2</v>
      </c>
      <c r="B8" s="39">
        <f>B10+B11</f>
        <v>4132740</v>
      </c>
    </row>
    <row r="9" spans="1:2" x14ac:dyDescent="0.2">
      <c r="A9" s="3" t="s">
        <v>11</v>
      </c>
      <c r="B9" s="38"/>
    </row>
    <row r="10" spans="1:2" x14ac:dyDescent="0.2">
      <c r="A10" s="4" t="s">
        <v>102</v>
      </c>
      <c r="B10" s="38">
        <v>4130300</v>
      </c>
    </row>
    <row r="11" spans="1:2" x14ac:dyDescent="0.2">
      <c r="A11" s="4" t="s">
        <v>103</v>
      </c>
      <c r="B11" s="38">
        <v>2440</v>
      </c>
    </row>
    <row r="12" spans="1:2" x14ac:dyDescent="0.2">
      <c r="A12" s="5" t="s">
        <v>3</v>
      </c>
      <c r="B12" s="37">
        <f t="shared" ref="B12" si="0">SUM(B14:B19)</f>
        <v>252963.78</v>
      </c>
    </row>
    <row r="13" spans="1:2" ht="13.5" customHeight="1" x14ac:dyDescent="0.2">
      <c r="A13" s="3" t="s">
        <v>4</v>
      </c>
      <c r="B13" s="22"/>
    </row>
    <row r="14" spans="1:2" x14ac:dyDescent="0.2">
      <c r="A14" s="4" t="s">
        <v>5</v>
      </c>
      <c r="B14" s="38">
        <v>1500</v>
      </c>
    </row>
    <row r="15" spans="1:2" x14ac:dyDescent="0.2">
      <c r="A15" s="4" t="s">
        <v>126</v>
      </c>
      <c r="B15" s="38">
        <v>30000</v>
      </c>
    </row>
    <row r="16" spans="1:2" x14ac:dyDescent="0.2">
      <c r="A16" s="4" t="s">
        <v>123</v>
      </c>
      <c r="B16" s="38">
        <v>50000</v>
      </c>
    </row>
    <row r="17" spans="1:2" x14ac:dyDescent="0.2">
      <c r="A17" s="4" t="s">
        <v>124</v>
      </c>
      <c r="B17" s="38">
        <v>8051</v>
      </c>
    </row>
    <row r="18" spans="1:2" ht="12.75" customHeight="1" x14ac:dyDescent="0.2">
      <c r="A18" s="4" t="s">
        <v>125</v>
      </c>
      <c r="B18" s="38">
        <v>64000</v>
      </c>
    </row>
    <row r="19" spans="1:2" x14ac:dyDescent="0.2">
      <c r="A19" s="4" t="s">
        <v>6</v>
      </c>
      <c r="B19" s="38">
        <f>SUM(B20:B25)</f>
        <v>99412.78</v>
      </c>
    </row>
    <row r="20" spans="1:2" x14ac:dyDescent="0.2">
      <c r="A20" s="4" t="s">
        <v>7</v>
      </c>
      <c r="B20" s="38">
        <v>38857.199999999997</v>
      </c>
    </row>
    <row r="21" spans="1:2" x14ac:dyDescent="0.2">
      <c r="A21" s="4" t="s">
        <v>80</v>
      </c>
      <c r="B21" s="38">
        <v>696.38</v>
      </c>
    </row>
    <row r="22" spans="1:2" x14ac:dyDescent="0.2">
      <c r="A22" s="4" t="s">
        <v>8</v>
      </c>
      <c r="B22" s="38">
        <v>19821</v>
      </c>
    </row>
    <row r="23" spans="1:2" x14ac:dyDescent="0.2">
      <c r="A23" s="4" t="s">
        <v>9</v>
      </c>
      <c r="B23" s="38">
        <v>9794.5</v>
      </c>
    </row>
    <row r="24" spans="1:2" x14ac:dyDescent="0.2">
      <c r="A24" s="4" t="s">
        <v>101</v>
      </c>
      <c r="B24" s="38">
        <v>304.8</v>
      </c>
    </row>
    <row r="25" spans="1:2" x14ac:dyDescent="0.2">
      <c r="A25" s="4" t="s">
        <v>10</v>
      </c>
      <c r="B25" s="38">
        <v>29938.9</v>
      </c>
    </row>
    <row r="26" spans="1:2" x14ac:dyDescent="0.2">
      <c r="A26" s="5" t="s">
        <v>89</v>
      </c>
      <c r="B26" s="39">
        <v>25000</v>
      </c>
    </row>
    <row r="27" spans="1:2" x14ac:dyDescent="0.2">
      <c r="A27" s="5" t="s">
        <v>142</v>
      </c>
      <c r="B27" s="37">
        <f t="shared" ref="B27" si="1">B29+B30</f>
        <v>92300.5</v>
      </c>
    </row>
    <row r="28" spans="1:2" ht="12" customHeight="1" x14ac:dyDescent="0.2">
      <c r="A28" s="3" t="s">
        <v>11</v>
      </c>
      <c r="B28" s="22"/>
    </row>
    <row r="29" spans="1:2" x14ac:dyDescent="0.2">
      <c r="A29" s="8" t="s">
        <v>143</v>
      </c>
      <c r="B29" s="38">
        <v>92050.5</v>
      </c>
    </row>
    <row r="30" spans="1:2" ht="13.5" thickBot="1" x14ac:dyDescent="0.25">
      <c r="A30" s="4" t="s">
        <v>146</v>
      </c>
      <c r="B30" s="38">
        <v>250</v>
      </c>
    </row>
    <row r="31" spans="1:2" ht="21.75" customHeight="1" thickBot="1" x14ac:dyDescent="0.25">
      <c r="A31" s="15" t="s">
        <v>12</v>
      </c>
      <c r="B31" s="40">
        <f>B8+B12+B27+B26</f>
        <v>4503004.28</v>
      </c>
    </row>
    <row r="32" spans="1:2" ht="21.95" customHeight="1" thickTop="1" x14ac:dyDescent="0.2">
      <c r="A32" s="5" t="s">
        <v>13</v>
      </c>
      <c r="B32" s="24"/>
    </row>
    <row r="33" spans="1:2" ht="18.95" customHeight="1" x14ac:dyDescent="0.2">
      <c r="A33" s="16" t="s">
        <v>24</v>
      </c>
      <c r="B33" s="41">
        <f t="shared" ref="B33" si="2">B34+B38</f>
        <v>101345</v>
      </c>
    </row>
    <row r="34" spans="1:2" ht="15" customHeight="1" x14ac:dyDescent="0.2">
      <c r="A34" s="6" t="s">
        <v>15</v>
      </c>
      <c r="B34" s="42">
        <f>B36+B37</f>
        <v>69345</v>
      </c>
    </row>
    <row r="35" spans="1:2" ht="12" customHeight="1" x14ac:dyDescent="0.2">
      <c r="A35" s="3" t="s">
        <v>11</v>
      </c>
      <c r="B35" s="28"/>
    </row>
    <row r="36" spans="1:2" ht="12.75" customHeight="1" x14ac:dyDescent="0.2">
      <c r="A36" s="4" t="s">
        <v>150</v>
      </c>
      <c r="B36" s="38">
        <v>59600</v>
      </c>
    </row>
    <row r="37" spans="1:2" ht="12.75" customHeight="1" x14ac:dyDescent="0.2">
      <c r="A37" s="4" t="s">
        <v>18</v>
      </c>
      <c r="B37" s="38">
        <v>9745</v>
      </c>
    </row>
    <row r="38" spans="1:2" ht="15" customHeight="1" x14ac:dyDescent="0.2">
      <c r="A38" s="6" t="s">
        <v>20</v>
      </c>
      <c r="B38" s="42">
        <f>SUM(B40:B41)</f>
        <v>32000</v>
      </c>
    </row>
    <row r="39" spans="1:2" ht="12" customHeight="1" x14ac:dyDescent="0.2">
      <c r="A39" s="3" t="s">
        <v>11</v>
      </c>
      <c r="B39" s="54"/>
    </row>
    <row r="40" spans="1:2" ht="12.75" customHeight="1" x14ac:dyDescent="0.2">
      <c r="A40" s="4" t="s">
        <v>127</v>
      </c>
      <c r="B40" s="38">
        <v>30000</v>
      </c>
    </row>
    <row r="41" spans="1:2" ht="12.75" customHeight="1" x14ac:dyDescent="0.2">
      <c r="A41" s="7" t="s">
        <v>115</v>
      </c>
      <c r="B41" s="47">
        <v>2000</v>
      </c>
    </row>
    <row r="42" spans="1:2" ht="18.95" customHeight="1" x14ac:dyDescent="0.2">
      <c r="A42" s="16" t="s">
        <v>26</v>
      </c>
      <c r="B42" s="41">
        <f t="shared" ref="B42" si="3">B43</f>
        <v>11546.38</v>
      </c>
    </row>
    <row r="43" spans="1:2" ht="12.75" customHeight="1" x14ac:dyDescent="0.2">
      <c r="A43" s="6" t="s">
        <v>15</v>
      </c>
      <c r="B43" s="44">
        <f>B45+B46</f>
        <v>11546.38</v>
      </c>
    </row>
    <row r="44" spans="1:2" ht="12" customHeight="1" x14ac:dyDescent="0.2">
      <c r="A44" s="3" t="s">
        <v>11</v>
      </c>
      <c r="B44" s="21"/>
    </row>
    <row r="45" spans="1:2" ht="12.75" customHeight="1" x14ac:dyDescent="0.2">
      <c r="A45" s="4" t="s">
        <v>18</v>
      </c>
      <c r="B45" s="56">
        <v>10882.38</v>
      </c>
    </row>
    <row r="46" spans="1:2" ht="12.75" customHeight="1" x14ac:dyDescent="0.2">
      <c r="A46" s="4" t="s">
        <v>84</v>
      </c>
      <c r="B46" s="56">
        <v>664</v>
      </c>
    </row>
    <row r="47" spans="1:2" ht="12.75" customHeight="1" x14ac:dyDescent="0.2">
      <c r="A47" s="20" t="s">
        <v>20</v>
      </c>
      <c r="B47" s="43">
        <v>0</v>
      </c>
    </row>
    <row r="48" spans="1:2" ht="12.75" hidden="1" customHeight="1" x14ac:dyDescent="0.2">
      <c r="A48" s="3" t="s">
        <v>11</v>
      </c>
      <c r="B48" s="23"/>
    </row>
    <row r="49" spans="1:2" ht="12.75" hidden="1" customHeight="1" x14ac:dyDescent="0.2">
      <c r="A49" s="7" t="s">
        <v>74</v>
      </c>
      <c r="B49" s="27"/>
    </row>
    <row r="50" spans="1:2" ht="18.95" customHeight="1" x14ac:dyDescent="0.2">
      <c r="A50" s="16" t="s">
        <v>27</v>
      </c>
      <c r="B50" s="41">
        <f t="shared" ref="B50" si="4">B51+B59</f>
        <v>1255518.96</v>
      </c>
    </row>
    <row r="51" spans="1:2" ht="15" customHeight="1" x14ac:dyDescent="0.2">
      <c r="A51" s="6" t="s">
        <v>73</v>
      </c>
      <c r="B51" s="42">
        <f t="shared" ref="B51" si="5">SUM(B54:B58)</f>
        <v>1245518.96</v>
      </c>
    </row>
    <row r="52" spans="1:2" ht="12" customHeight="1" x14ac:dyDescent="0.2">
      <c r="A52" s="3" t="s">
        <v>11</v>
      </c>
      <c r="B52" s="21"/>
    </row>
    <row r="53" spans="1:2" ht="12.75" customHeight="1" x14ac:dyDescent="0.2">
      <c r="A53" s="4" t="s">
        <v>28</v>
      </c>
      <c r="B53" s="21"/>
    </row>
    <row r="54" spans="1:2" ht="12.75" customHeight="1" x14ac:dyDescent="0.2">
      <c r="A54" s="4" t="s">
        <v>29</v>
      </c>
      <c r="B54" s="38">
        <v>366000</v>
      </c>
    </row>
    <row r="55" spans="1:2" ht="12.75" customHeight="1" x14ac:dyDescent="0.2">
      <c r="A55" s="4" t="s">
        <v>30</v>
      </c>
      <c r="B55" s="38">
        <v>389573</v>
      </c>
    </row>
    <row r="56" spans="1:2" ht="12.75" customHeight="1" x14ac:dyDescent="0.2">
      <c r="A56" s="4" t="s">
        <v>31</v>
      </c>
      <c r="B56" s="38">
        <f>21575.96+870</f>
        <v>22445.96</v>
      </c>
    </row>
    <row r="57" spans="1:2" ht="12.75" hidden="1" customHeight="1" x14ac:dyDescent="0.2">
      <c r="A57" s="4" t="s">
        <v>113</v>
      </c>
      <c r="B57" s="38"/>
    </row>
    <row r="58" spans="1:2" ht="12.75" customHeight="1" x14ac:dyDescent="0.2">
      <c r="A58" s="4" t="s">
        <v>18</v>
      </c>
      <c r="B58" s="38">
        <v>467500</v>
      </c>
    </row>
    <row r="59" spans="1:2" ht="12.75" customHeight="1" x14ac:dyDescent="0.2">
      <c r="A59" s="6" t="s">
        <v>20</v>
      </c>
      <c r="B59" s="44">
        <f>B62+B61</f>
        <v>10000</v>
      </c>
    </row>
    <row r="60" spans="1:2" ht="12" customHeight="1" x14ac:dyDescent="0.2">
      <c r="A60" s="3" t="s">
        <v>11</v>
      </c>
      <c r="B60" s="29"/>
    </row>
    <row r="61" spans="1:2" ht="14.25" customHeight="1" x14ac:dyDescent="0.2">
      <c r="A61" s="4" t="s">
        <v>77</v>
      </c>
      <c r="B61" s="23"/>
    </row>
    <row r="62" spans="1:2" ht="12.75" customHeight="1" x14ac:dyDescent="0.2">
      <c r="A62" s="7" t="s">
        <v>25</v>
      </c>
      <c r="B62" s="57">
        <v>10000</v>
      </c>
    </row>
    <row r="63" spans="1:2" ht="18.95" customHeight="1" x14ac:dyDescent="0.2">
      <c r="A63" s="16" t="s">
        <v>32</v>
      </c>
      <c r="B63" s="41">
        <f t="shared" ref="B63" si="6">B64+B68</f>
        <v>34397.46</v>
      </c>
    </row>
    <row r="64" spans="1:2" ht="12.75" customHeight="1" x14ac:dyDescent="0.2">
      <c r="A64" s="6" t="s">
        <v>75</v>
      </c>
      <c r="B64" s="42">
        <f>B66+B67</f>
        <v>32397.46</v>
      </c>
    </row>
    <row r="65" spans="1:2" ht="12" customHeight="1" x14ac:dyDescent="0.2">
      <c r="A65" s="3" t="s">
        <v>4</v>
      </c>
      <c r="B65" s="28"/>
    </row>
    <row r="66" spans="1:2" ht="12.75" customHeight="1" x14ac:dyDescent="0.2">
      <c r="A66" s="4" t="s">
        <v>18</v>
      </c>
      <c r="B66" s="38">
        <f>8797.46-400</f>
        <v>8397.4599999999991</v>
      </c>
    </row>
    <row r="67" spans="1:2" ht="12.75" customHeight="1" x14ac:dyDescent="0.2">
      <c r="A67" s="4" t="s">
        <v>76</v>
      </c>
      <c r="B67" s="38">
        <v>24000</v>
      </c>
    </row>
    <row r="68" spans="1:2" ht="12.75" customHeight="1" x14ac:dyDescent="0.2">
      <c r="A68" s="6" t="s">
        <v>20</v>
      </c>
      <c r="B68" s="42">
        <v>2000</v>
      </c>
    </row>
    <row r="69" spans="1:2" ht="12" customHeight="1" x14ac:dyDescent="0.2">
      <c r="A69" s="3" t="s">
        <v>4</v>
      </c>
      <c r="B69" s="21"/>
    </row>
    <row r="70" spans="1:2" ht="12.75" customHeight="1" x14ac:dyDescent="0.2">
      <c r="A70" s="7" t="s">
        <v>25</v>
      </c>
      <c r="B70" s="47">
        <v>2000</v>
      </c>
    </row>
    <row r="71" spans="1:2" ht="18.95" customHeight="1" x14ac:dyDescent="0.2">
      <c r="A71" s="18" t="s">
        <v>144</v>
      </c>
      <c r="B71" s="41">
        <f t="shared" ref="B71" si="7">B72+B76</f>
        <v>4514.7</v>
      </c>
    </row>
    <row r="72" spans="1:2" ht="15" customHeight="1" x14ac:dyDescent="0.2">
      <c r="A72" s="6" t="s">
        <v>15</v>
      </c>
      <c r="B72" s="42">
        <f>B74+B75</f>
        <v>4514.7</v>
      </c>
    </row>
    <row r="73" spans="1:2" ht="12" customHeight="1" x14ac:dyDescent="0.2">
      <c r="A73" s="3" t="s">
        <v>11</v>
      </c>
      <c r="B73" s="28"/>
    </row>
    <row r="74" spans="1:2" ht="12.75" customHeight="1" x14ac:dyDescent="0.2">
      <c r="A74" s="4" t="s">
        <v>18</v>
      </c>
      <c r="B74" s="38">
        <v>3350.7</v>
      </c>
    </row>
    <row r="75" spans="1:2" ht="12.75" customHeight="1" x14ac:dyDescent="0.2">
      <c r="A75" s="4" t="s">
        <v>84</v>
      </c>
      <c r="B75" s="38">
        <v>1164</v>
      </c>
    </row>
    <row r="76" spans="1:2" ht="12.75" customHeight="1" x14ac:dyDescent="0.2">
      <c r="A76" s="20" t="s">
        <v>20</v>
      </c>
      <c r="B76" s="26">
        <v>0</v>
      </c>
    </row>
    <row r="77" spans="1:2" ht="12.75" hidden="1" customHeight="1" x14ac:dyDescent="0.2">
      <c r="A77" s="3" t="s">
        <v>11</v>
      </c>
      <c r="B77" s="29"/>
    </row>
    <row r="78" spans="1:2" ht="12.75" hidden="1" customHeight="1" x14ac:dyDescent="0.2">
      <c r="A78" s="4" t="s">
        <v>77</v>
      </c>
      <c r="B78" s="29"/>
    </row>
    <row r="79" spans="1:2" ht="12.75" hidden="1" customHeight="1" x14ac:dyDescent="0.2">
      <c r="A79" s="8" t="s">
        <v>33</v>
      </c>
      <c r="B79" s="29"/>
    </row>
    <row r="80" spans="1:2" ht="12.75" hidden="1" customHeight="1" x14ac:dyDescent="0.2">
      <c r="A80" s="7" t="s">
        <v>25</v>
      </c>
      <c r="B80" s="27"/>
    </row>
    <row r="81" spans="1:3" ht="18.95" customHeight="1" x14ac:dyDescent="0.2">
      <c r="A81" s="16" t="s">
        <v>34</v>
      </c>
      <c r="B81" s="41">
        <f t="shared" ref="B81" si="8">B82+B87</f>
        <v>371870.46</v>
      </c>
    </row>
    <row r="82" spans="1:3" ht="13.5" customHeight="1" x14ac:dyDescent="0.2">
      <c r="A82" s="6" t="s">
        <v>35</v>
      </c>
      <c r="B82" s="42">
        <f t="shared" ref="B82" si="9">B84+B86</f>
        <v>371315.46</v>
      </c>
    </row>
    <row r="83" spans="1:3" ht="12" customHeight="1" x14ac:dyDescent="0.2">
      <c r="A83" s="3" t="s">
        <v>11</v>
      </c>
      <c r="B83" s="21"/>
    </row>
    <row r="84" spans="1:3" ht="12.75" customHeight="1" x14ac:dyDescent="0.2">
      <c r="A84" s="4" t="s">
        <v>31</v>
      </c>
      <c r="B84" s="38">
        <f>341545.78+600</f>
        <v>342145.78</v>
      </c>
    </row>
    <row r="85" spans="1:3" ht="12.75" customHeight="1" x14ac:dyDescent="0.2">
      <c r="A85" s="4" t="s">
        <v>84</v>
      </c>
      <c r="B85" s="38"/>
    </row>
    <row r="86" spans="1:3" ht="12.75" customHeight="1" x14ac:dyDescent="0.2">
      <c r="A86" s="4" t="s">
        <v>36</v>
      </c>
      <c r="B86" s="38">
        <f>28289.68+880</f>
        <v>29169.68</v>
      </c>
      <c r="C86" s="59"/>
    </row>
    <row r="87" spans="1:3" ht="12.75" customHeight="1" x14ac:dyDescent="0.2">
      <c r="A87" s="6" t="s">
        <v>20</v>
      </c>
      <c r="B87" s="42">
        <f>B89</f>
        <v>555</v>
      </c>
    </row>
    <row r="88" spans="1:3" ht="12" customHeight="1" x14ac:dyDescent="0.2">
      <c r="A88" s="3" t="s">
        <v>11</v>
      </c>
      <c r="B88" s="55"/>
    </row>
    <row r="89" spans="1:3" ht="12.75" customHeight="1" x14ac:dyDescent="0.2">
      <c r="A89" s="7" t="s">
        <v>77</v>
      </c>
      <c r="B89" s="57">
        <v>555</v>
      </c>
    </row>
    <row r="90" spans="1:3" ht="12.75" hidden="1" customHeight="1" x14ac:dyDescent="0.2">
      <c r="A90" s="7" t="s">
        <v>74</v>
      </c>
      <c r="B90" s="30"/>
    </row>
    <row r="91" spans="1:3" ht="18.95" customHeight="1" x14ac:dyDescent="0.2">
      <c r="A91" s="16" t="s">
        <v>37</v>
      </c>
      <c r="B91" s="58">
        <f t="shared" ref="B91" si="10">B92+B99</f>
        <v>563855.99999999988</v>
      </c>
    </row>
    <row r="92" spans="1:3" ht="12.95" customHeight="1" x14ac:dyDescent="0.2">
      <c r="A92" s="6" t="s">
        <v>78</v>
      </c>
      <c r="B92" s="42">
        <f>SUM(B94:B98)</f>
        <v>563585.99999999988</v>
      </c>
    </row>
    <row r="93" spans="1:3" ht="12" customHeight="1" x14ac:dyDescent="0.2">
      <c r="A93" s="3" t="s">
        <v>11</v>
      </c>
      <c r="B93" s="21"/>
    </row>
    <row r="94" spans="1:3" ht="12.75" customHeight="1" x14ac:dyDescent="0.2">
      <c r="A94" s="4" t="s">
        <v>31</v>
      </c>
      <c r="B94" s="38">
        <v>278140.65999999997</v>
      </c>
    </row>
    <row r="95" spans="1:3" ht="12.75" customHeight="1" x14ac:dyDescent="0.2">
      <c r="A95" s="4" t="s">
        <v>116</v>
      </c>
      <c r="B95" s="38">
        <v>35000</v>
      </c>
    </row>
    <row r="96" spans="1:3" ht="12.75" customHeight="1" x14ac:dyDescent="0.2">
      <c r="A96" s="4" t="s">
        <v>86</v>
      </c>
      <c r="B96" s="38">
        <v>140000</v>
      </c>
    </row>
    <row r="97" spans="1:2" ht="12.75" customHeight="1" x14ac:dyDescent="0.2">
      <c r="A97" s="4" t="s">
        <v>128</v>
      </c>
      <c r="B97" s="38">
        <v>84000</v>
      </c>
    </row>
    <row r="98" spans="1:2" ht="12.75" customHeight="1" x14ac:dyDescent="0.2">
      <c r="A98" s="4" t="s">
        <v>36</v>
      </c>
      <c r="B98" s="38">
        <v>26445.34</v>
      </c>
    </row>
    <row r="99" spans="1:2" ht="12.75" customHeight="1" x14ac:dyDescent="0.2">
      <c r="A99" s="6" t="s">
        <v>20</v>
      </c>
      <c r="B99" s="42">
        <v>270</v>
      </c>
    </row>
    <row r="100" spans="1:2" ht="12" customHeight="1" x14ac:dyDescent="0.2">
      <c r="A100" s="3" t="s">
        <v>11</v>
      </c>
      <c r="B100" s="29"/>
    </row>
    <row r="101" spans="1:2" ht="13.5" hidden="1" customHeight="1" x14ac:dyDescent="0.2">
      <c r="A101" s="4" t="s">
        <v>117</v>
      </c>
      <c r="B101" s="29"/>
    </row>
    <row r="102" spans="1:2" ht="12.75" customHeight="1" x14ac:dyDescent="0.2">
      <c r="A102" s="7" t="s">
        <v>25</v>
      </c>
      <c r="B102" s="57">
        <v>270</v>
      </c>
    </row>
    <row r="103" spans="1:2" ht="18.95" customHeight="1" x14ac:dyDescent="0.2">
      <c r="A103" s="16" t="s">
        <v>38</v>
      </c>
      <c r="B103" s="41">
        <f t="shared" ref="B103" si="11">B104+B109</f>
        <v>215953.59999999998</v>
      </c>
    </row>
    <row r="104" spans="1:2" ht="15" customHeight="1" x14ac:dyDescent="0.2">
      <c r="A104" s="6" t="s">
        <v>39</v>
      </c>
      <c r="B104" s="42">
        <f>SUM(B106:B108)</f>
        <v>206254.59999999998</v>
      </c>
    </row>
    <row r="105" spans="1:2" ht="12" customHeight="1" x14ac:dyDescent="0.2">
      <c r="A105" s="3" t="s">
        <v>11</v>
      </c>
      <c r="B105" s="21"/>
    </row>
    <row r="106" spans="1:2" ht="12.75" customHeight="1" x14ac:dyDescent="0.2">
      <c r="A106" s="4" t="s">
        <v>31</v>
      </c>
      <c r="B106" s="38">
        <v>177241.3</v>
      </c>
    </row>
    <row r="107" spans="1:2" ht="12.75" customHeight="1" x14ac:dyDescent="0.2">
      <c r="A107" s="4" t="s">
        <v>129</v>
      </c>
      <c r="B107" s="38">
        <v>3319</v>
      </c>
    </row>
    <row r="108" spans="1:2" ht="12.75" customHeight="1" x14ac:dyDescent="0.2">
      <c r="A108" s="4" t="s">
        <v>18</v>
      </c>
      <c r="B108" s="38">
        <v>25694.3</v>
      </c>
    </row>
    <row r="109" spans="1:2" ht="12.75" customHeight="1" x14ac:dyDescent="0.2">
      <c r="A109" s="6" t="s">
        <v>20</v>
      </c>
      <c r="B109" s="42">
        <f>B112+B111</f>
        <v>9699</v>
      </c>
    </row>
    <row r="110" spans="1:2" ht="12" customHeight="1" x14ac:dyDescent="0.2">
      <c r="A110" s="3" t="s">
        <v>4</v>
      </c>
      <c r="B110" s="38"/>
    </row>
    <row r="111" spans="1:2" ht="15" customHeight="1" x14ac:dyDescent="0.2">
      <c r="A111" s="4" t="s">
        <v>151</v>
      </c>
      <c r="B111" s="38">
        <v>6970</v>
      </c>
    </row>
    <row r="112" spans="1:2" ht="12.75" customHeight="1" x14ac:dyDescent="0.2">
      <c r="A112" s="7" t="s">
        <v>77</v>
      </c>
      <c r="B112" s="47">
        <v>2729</v>
      </c>
    </row>
    <row r="113" spans="1:2" ht="18.95" customHeight="1" x14ac:dyDescent="0.2">
      <c r="A113" s="16" t="s">
        <v>14</v>
      </c>
      <c r="B113" s="41">
        <f t="shared" ref="B113" si="12">B114+B123</f>
        <v>60706.65</v>
      </c>
    </row>
    <row r="114" spans="1:2" ht="12.75" customHeight="1" x14ac:dyDescent="0.2">
      <c r="A114" s="6" t="s">
        <v>15</v>
      </c>
      <c r="B114" s="42">
        <f>SUM(B116:B122)</f>
        <v>60706.65</v>
      </c>
    </row>
    <row r="115" spans="1:2" ht="12" customHeight="1" x14ac:dyDescent="0.2">
      <c r="A115" s="3" t="s">
        <v>11</v>
      </c>
      <c r="B115" s="28"/>
    </row>
    <row r="116" spans="1:2" ht="12.75" customHeight="1" x14ac:dyDescent="0.2">
      <c r="A116" s="4" t="s">
        <v>16</v>
      </c>
      <c r="B116" s="38">
        <v>27295.94</v>
      </c>
    </row>
    <row r="117" spans="1:2" ht="12.75" customHeight="1" x14ac:dyDescent="0.2">
      <c r="A117" s="4" t="s">
        <v>88</v>
      </c>
      <c r="B117" s="38">
        <v>7685.31</v>
      </c>
    </row>
    <row r="118" spans="1:2" ht="12.75" customHeight="1" x14ac:dyDescent="0.2">
      <c r="A118" s="4" t="s">
        <v>17</v>
      </c>
      <c r="B118" s="38">
        <v>1450</v>
      </c>
    </row>
    <row r="119" spans="1:2" ht="12.75" customHeight="1" x14ac:dyDescent="0.2">
      <c r="A119" s="4" t="s">
        <v>18</v>
      </c>
      <c r="B119" s="38">
        <f>14152.24+17.37-613.54+619.33</f>
        <v>14175.4</v>
      </c>
    </row>
    <row r="120" spans="1:2" ht="12.75" customHeight="1" x14ac:dyDescent="0.2">
      <c r="A120" s="4" t="s">
        <v>82</v>
      </c>
      <c r="B120" s="38">
        <v>500</v>
      </c>
    </row>
    <row r="121" spans="1:2" ht="12.75" customHeight="1" x14ac:dyDescent="0.2">
      <c r="A121" s="4" t="s">
        <v>119</v>
      </c>
      <c r="B121" s="38">
        <v>9000</v>
      </c>
    </row>
    <row r="122" spans="1:2" ht="12.75" customHeight="1" x14ac:dyDescent="0.2">
      <c r="A122" s="4" t="s">
        <v>118</v>
      </c>
      <c r="B122" s="38">
        <v>600</v>
      </c>
    </row>
    <row r="123" spans="1:2" ht="12.75" customHeight="1" x14ac:dyDescent="0.2">
      <c r="A123" s="20" t="s">
        <v>20</v>
      </c>
      <c r="B123" s="45">
        <v>0</v>
      </c>
    </row>
    <row r="124" spans="1:2" ht="12.75" hidden="1" customHeight="1" x14ac:dyDescent="0.2">
      <c r="A124" s="3" t="s">
        <v>11</v>
      </c>
      <c r="B124" s="21"/>
    </row>
    <row r="125" spans="1:2" ht="12.75" hidden="1" customHeight="1" x14ac:dyDescent="0.2">
      <c r="A125" s="4" t="s">
        <v>19</v>
      </c>
      <c r="B125" s="21"/>
    </row>
    <row r="126" spans="1:2" ht="18.95" customHeight="1" x14ac:dyDescent="0.2">
      <c r="A126" s="16" t="s">
        <v>105</v>
      </c>
      <c r="B126" s="41">
        <f t="shared" ref="B126" si="13">B127+B136</f>
        <v>419866.13</v>
      </c>
    </row>
    <row r="127" spans="1:2" ht="12.75" customHeight="1" x14ac:dyDescent="0.2">
      <c r="A127" s="6" t="s">
        <v>72</v>
      </c>
      <c r="B127" s="42">
        <f>SUM(B129:B134)</f>
        <v>419866.13</v>
      </c>
    </row>
    <row r="128" spans="1:2" ht="12" customHeight="1" x14ac:dyDescent="0.2">
      <c r="A128" s="3" t="s">
        <v>11</v>
      </c>
      <c r="B128" s="21"/>
    </row>
    <row r="129" spans="1:2" ht="12.75" customHeight="1" x14ac:dyDescent="0.2">
      <c r="A129" s="4" t="s">
        <v>130</v>
      </c>
      <c r="B129" s="38">
        <v>217305.11</v>
      </c>
    </row>
    <row r="130" spans="1:2" ht="12.75" customHeight="1" x14ac:dyDescent="0.2">
      <c r="A130" s="4" t="s">
        <v>131</v>
      </c>
      <c r="B130" s="38">
        <v>74147.88</v>
      </c>
    </row>
    <row r="131" spans="1:2" ht="12.75" customHeight="1" x14ac:dyDescent="0.2">
      <c r="A131" s="4" t="s">
        <v>21</v>
      </c>
      <c r="B131" s="38">
        <v>200</v>
      </c>
    </row>
    <row r="132" spans="1:2" ht="12.75" customHeight="1" x14ac:dyDescent="0.2">
      <c r="A132" s="4" t="s">
        <v>18</v>
      </c>
      <c r="B132" s="38">
        <v>62887.14</v>
      </c>
    </row>
    <row r="133" spans="1:2" ht="12.75" customHeight="1" x14ac:dyDescent="0.2">
      <c r="A133" s="4" t="s">
        <v>22</v>
      </c>
      <c r="B133" s="38">
        <v>64864</v>
      </c>
    </row>
    <row r="134" spans="1:2" ht="12.75" customHeight="1" x14ac:dyDescent="0.2">
      <c r="A134" s="4" t="s">
        <v>23</v>
      </c>
      <c r="B134" s="38">
        <v>462</v>
      </c>
    </row>
    <row r="135" spans="1:2" ht="12.75" hidden="1" customHeight="1" x14ac:dyDescent="0.2">
      <c r="A135" s="4" t="s">
        <v>84</v>
      </c>
      <c r="B135" s="38"/>
    </row>
    <row r="136" spans="1:2" ht="12.75" customHeight="1" x14ac:dyDescent="0.2">
      <c r="A136" s="20" t="s">
        <v>20</v>
      </c>
      <c r="B136" s="43">
        <v>0</v>
      </c>
    </row>
    <row r="137" spans="1:2" ht="18.95" customHeight="1" x14ac:dyDescent="0.2">
      <c r="A137" s="16" t="s">
        <v>147</v>
      </c>
      <c r="B137" s="41">
        <f>B138+B144</f>
        <v>581726.74</v>
      </c>
    </row>
    <row r="138" spans="1:2" ht="12.75" customHeight="1" x14ac:dyDescent="0.2">
      <c r="A138" s="6" t="s">
        <v>15</v>
      </c>
      <c r="B138" s="42">
        <f>SUM(B140:B143)</f>
        <v>40216.74</v>
      </c>
    </row>
    <row r="139" spans="1:2" ht="12" customHeight="1" x14ac:dyDescent="0.2">
      <c r="A139" s="3" t="s">
        <v>11</v>
      </c>
      <c r="B139" s="28"/>
    </row>
    <row r="140" spans="1:2" ht="12.75" customHeight="1" x14ac:dyDescent="0.2">
      <c r="A140" s="4" t="s">
        <v>18</v>
      </c>
      <c r="B140" s="38">
        <f>1645.9+1000</f>
        <v>2645.9</v>
      </c>
    </row>
    <row r="141" spans="1:2" ht="12.75" customHeight="1" x14ac:dyDescent="0.2">
      <c r="A141" s="8" t="s">
        <v>87</v>
      </c>
      <c r="B141" s="38">
        <v>550</v>
      </c>
    </row>
    <row r="142" spans="1:2" ht="12.75" customHeight="1" x14ac:dyDescent="0.2">
      <c r="A142" s="8" t="s">
        <v>92</v>
      </c>
      <c r="B142" s="38">
        <v>2502</v>
      </c>
    </row>
    <row r="143" spans="1:2" ht="12.75" customHeight="1" x14ac:dyDescent="0.2">
      <c r="A143" s="4" t="s">
        <v>153</v>
      </c>
      <c r="B143" s="38">
        <v>34518.839999999997</v>
      </c>
    </row>
    <row r="144" spans="1:2" ht="12.75" customHeight="1" x14ac:dyDescent="0.2">
      <c r="A144" s="6" t="s">
        <v>20</v>
      </c>
      <c r="B144" s="42">
        <f>SUM(B146:B151)</f>
        <v>541510</v>
      </c>
    </row>
    <row r="145" spans="1:2" ht="12" customHeight="1" x14ac:dyDescent="0.2">
      <c r="A145" s="3" t="s">
        <v>11</v>
      </c>
      <c r="B145" s="55"/>
    </row>
    <row r="146" spans="1:2" ht="12.75" customHeight="1" x14ac:dyDescent="0.2">
      <c r="A146" s="4" t="s">
        <v>97</v>
      </c>
      <c r="B146" s="55">
        <v>81932</v>
      </c>
    </row>
    <row r="147" spans="1:2" ht="12.75" hidden="1" customHeight="1" x14ac:dyDescent="0.2">
      <c r="A147" s="4" t="s">
        <v>93</v>
      </c>
      <c r="B147" s="55"/>
    </row>
    <row r="148" spans="1:2" ht="12.75" customHeight="1" x14ac:dyDescent="0.2">
      <c r="A148" s="4" t="s">
        <v>132</v>
      </c>
      <c r="B148" s="38">
        <v>33853</v>
      </c>
    </row>
    <row r="149" spans="1:2" ht="12.75" customHeight="1" x14ac:dyDescent="0.2">
      <c r="A149" s="4" t="s">
        <v>121</v>
      </c>
      <c r="B149" s="38">
        <v>420000</v>
      </c>
    </row>
    <row r="150" spans="1:2" ht="12.75" customHeight="1" x14ac:dyDescent="0.2">
      <c r="A150" s="4" t="s">
        <v>92</v>
      </c>
      <c r="B150" s="38">
        <v>5725</v>
      </c>
    </row>
    <row r="151" spans="1:2" ht="12.75" customHeight="1" x14ac:dyDescent="0.2">
      <c r="A151" s="7" t="s">
        <v>77</v>
      </c>
      <c r="B151" s="57"/>
    </row>
    <row r="152" spans="1:2" ht="18.95" customHeight="1" x14ac:dyDescent="0.2">
      <c r="A152" s="19" t="s">
        <v>111</v>
      </c>
      <c r="B152" s="46">
        <f>B153+B154</f>
        <v>274551</v>
      </c>
    </row>
    <row r="153" spans="1:2" ht="12.75" customHeight="1" x14ac:dyDescent="0.2">
      <c r="A153" s="4" t="s">
        <v>48</v>
      </c>
      <c r="B153" s="38">
        <v>40825</v>
      </c>
    </row>
    <row r="154" spans="1:2" ht="12.75" customHeight="1" x14ac:dyDescent="0.2">
      <c r="A154" s="7" t="s">
        <v>47</v>
      </c>
      <c r="B154" s="47">
        <v>233726</v>
      </c>
    </row>
    <row r="155" spans="1:2" ht="18.95" customHeight="1" x14ac:dyDescent="0.2">
      <c r="A155" s="16" t="s">
        <v>40</v>
      </c>
      <c r="B155" s="41">
        <f t="shared" ref="B155" si="14">B156+B162</f>
        <v>235617.8</v>
      </c>
    </row>
    <row r="156" spans="1:2" ht="15" customHeight="1" x14ac:dyDescent="0.2">
      <c r="A156" s="6" t="s">
        <v>41</v>
      </c>
      <c r="B156" s="42">
        <f>SUM(B158:B161)</f>
        <v>235617.8</v>
      </c>
    </row>
    <row r="157" spans="1:2" ht="12" customHeight="1" x14ac:dyDescent="0.2">
      <c r="A157" s="3" t="s">
        <v>11</v>
      </c>
      <c r="B157" s="28"/>
    </row>
    <row r="158" spans="1:2" ht="12.75" customHeight="1" x14ac:dyDescent="0.2">
      <c r="A158" s="4" t="s">
        <v>31</v>
      </c>
      <c r="B158" s="38">
        <v>179520</v>
      </c>
    </row>
    <row r="159" spans="1:2" ht="12.75" customHeight="1" x14ac:dyDescent="0.2">
      <c r="A159" s="4" t="s">
        <v>85</v>
      </c>
      <c r="B159" s="38">
        <v>45500</v>
      </c>
    </row>
    <row r="160" spans="1:2" ht="12.75" hidden="1" customHeight="1" x14ac:dyDescent="0.2">
      <c r="A160" s="4" t="s">
        <v>84</v>
      </c>
      <c r="B160" s="38"/>
    </row>
    <row r="161" spans="1:2" ht="12.75" customHeight="1" x14ac:dyDescent="0.2">
      <c r="A161" s="4" t="s">
        <v>18</v>
      </c>
      <c r="B161" s="38">
        <v>10597.8</v>
      </c>
    </row>
    <row r="162" spans="1:2" ht="12.75" customHeight="1" x14ac:dyDescent="0.2">
      <c r="A162" s="20" t="s">
        <v>20</v>
      </c>
      <c r="B162" s="45">
        <v>0</v>
      </c>
    </row>
    <row r="163" spans="1:2" ht="9.75" hidden="1" customHeight="1" x14ac:dyDescent="0.2">
      <c r="A163" s="3" t="s">
        <v>4</v>
      </c>
      <c r="B163" s="23"/>
    </row>
    <row r="164" spans="1:2" ht="12.75" hidden="1" customHeight="1" x14ac:dyDescent="0.2">
      <c r="A164" s="4" t="s">
        <v>83</v>
      </c>
      <c r="B164" s="23"/>
    </row>
    <row r="165" spans="1:2" ht="12.75" hidden="1" customHeight="1" x14ac:dyDescent="0.2">
      <c r="A165" s="7" t="s">
        <v>25</v>
      </c>
      <c r="B165" s="27"/>
    </row>
    <row r="166" spans="1:2" ht="18.95" customHeight="1" x14ac:dyDescent="0.2">
      <c r="A166" s="16" t="s">
        <v>106</v>
      </c>
      <c r="B166" s="41">
        <f>B167+B170</f>
        <v>14047.2</v>
      </c>
    </row>
    <row r="167" spans="1:2" ht="12.75" customHeight="1" x14ac:dyDescent="0.2">
      <c r="A167" s="6" t="s">
        <v>15</v>
      </c>
      <c r="B167" s="42">
        <f>SUM(B169:B169)</f>
        <v>12047.2</v>
      </c>
    </row>
    <row r="168" spans="1:2" ht="12" customHeight="1" x14ac:dyDescent="0.2">
      <c r="A168" s="3" t="s">
        <v>11</v>
      </c>
      <c r="B168" s="28"/>
    </row>
    <row r="169" spans="1:2" ht="12.75" customHeight="1" x14ac:dyDescent="0.2">
      <c r="A169" s="4" t="s">
        <v>18</v>
      </c>
      <c r="B169" s="38">
        <f>11207.2-160+1000</f>
        <v>12047.2</v>
      </c>
    </row>
    <row r="170" spans="1:2" ht="12.75" customHeight="1" x14ac:dyDescent="0.2">
      <c r="A170" s="6" t="s">
        <v>20</v>
      </c>
      <c r="B170" s="42">
        <f>B172</f>
        <v>2000</v>
      </c>
    </row>
    <row r="171" spans="1:2" ht="12" customHeight="1" x14ac:dyDescent="0.2">
      <c r="A171" s="3" t="s">
        <v>11</v>
      </c>
      <c r="B171" s="55"/>
    </row>
    <row r="172" spans="1:2" ht="12.75" customHeight="1" x14ac:dyDescent="0.2">
      <c r="A172" s="7" t="s">
        <v>25</v>
      </c>
      <c r="B172" s="47">
        <v>2000</v>
      </c>
    </row>
    <row r="173" spans="1:2" ht="12.75" hidden="1" customHeight="1" x14ac:dyDescent="0.2">
      <c r="A173" s="4" t="s">
        <v>81</v>
      </c>
      <c r="B173" s="29"/>
    </row>
    <row r="174" spans="1:2" ht="18.95" customHeight="1" x14ac:dyDescent="0.2">
      <c r="A174" s="16" t="s">
        <v>42</v>
      </c>
      <c r="B174" s="41">
        <f>B175</f>
        <v>3304.9</v>
      </c>
    </row>
    <row r="175" spans="1:2" ht="15" customHeight="1" x14ac:dyDescent="0.2">
      <c r="A175" s="6" t="s">
        <v>15</v>
      </c>
      <c r="B175" s="42">
        <f>B177</f>
        <v>3304.9</v>
      </c>
    </row>
    <row r="176" spans="1:2" ht="12" customHeight="1" x14ac:dyDescent="0.2">
      <c r="A176" s="3" t="s">
        <v>11</v>
      </c>
      <c r="B176" s="28"/>
    </row>
    <row r="177" spans="1:2" ht="12.75" customHeight="1" x14ac:dyDescent="0.2">
      <c r="A177" s="4" t="s">
        <v>36</v>
      </c>
      <c r="B177" s="38">
        <v>3304.9</v>
      </c>
    </row>
    <row r="178" spans="1:2" ht="12" customHeight="1" x14ac:dyDescent="0.2">
      <c r="A178" s="20" t="s">
        <v>20</v>
      </c>
      <c r="B178" s="45">
        <v>0</v>
      </c>
    </row>
    <row r="179" spans="1:2" ht="11.1" hidden="1" customHeight="1" x14ac:dyDescent="0.2">
      <c r="A179" s="3" t="s">
        <v>11</v>
      </c>
      <c r="B179" s="29"/>
    </row>
    <row r="180" spans="1:2" ht="12.75" hidden="1" customHeight="1" x14ac:dyDescent="0.2">
      <c r="A180" s="7" t="s">
        <v>25</v>
      </c>
      <c r="B180" s="27"/>
    </row>
    <row r="181" spans="1:2" ht="18.95" customHeight="1" x14ac:dyDescent="0.2">
      <c r="A181" s="16" t="s">
        <v>104</v>
      </c>
      <c r="B181" s="41">
        <f t="shared" ref="B181" si="15">B182+B186</f>
        <v>54833.600000000006</v>
      </c>
    </row>
    <row r="182" spans="1:2" ht="15" customHeight="1" x14ac:dyDescent="0.2">
      <c r="A182" s="6" t="s">
        <v>15</v>
      </c>
      <c r="B182" s="42">
        <f t="shared" ref="B182" si="16">SUM(B184:B185)</f>
        <v>54833.600000000006</v>
      </c>
    </row>
    <row r="183" spans="1:2" ht="12" customHeight="1" x14ac:dyDescent="0.2">
      <c r="A183" s="3" t="s">
        <v>11</v>
      </c>
      <c r="B183" s="21"/>
    </row>
    <row r="184" spans="1:2" ht="12.75" customHeight="1" x14ac:dyDescent="0.2">
      <c r="A184" s="4" t="s">
        <v>43</v>
      </c>
      <c r="B184" s="38">
        <v>15000</v>
      </c>
    </row>
    <row r="185" spans="1:2" ht="12.75" customHeight="1" x14ac:dyDescent="0.2">
      <c r="A185" s="7" t="s">
        <v>95</v>
      </c>
      <c r="B185" s="47">
        <f>41931.86-3951.85+4000-1726-98.78-2780.64-301.99+2761</f>
        <v>39833.600000000006</v>
      </c>
    </row>
    <row r="186" spans="1:2" ht="12.75" hidden="1" customHeight="1" x14ac:dyDescent="0.2">
      <c r="A186" s="6" t="s">
        <v>20</v>
      </c>
      <c r="B186" s="25"/>
    </row>
    <row r="187" spans="1:2" ht="8.25" hidden="1" customHeight="1" x14ac:dyDescent="0.2">
      <c r="A187" s="3" t="s">
        <v>11</v>
      </c>
      <c r="B187" s="29"/>
    </row>
    <row r="188" spans="1:2" ht="12.75" hidden="1" customHeight="1" x14ac:dyDescent="0.2">
      <c r="A188" s="7" t="s">
        <v>94</v>
      </c>
      <c r="B188" s="27"/>
    </row>
    <row r="189" spans="1:2" ht="18.95" customHeight="1" x14ac:dyDescent="0.2">
      <c r="A189" s="16" t="s">
        <v>98</v>
      </c>
      <c r="B189" s="41">
        <f t="shared" ref="B189" si="17">B190+B204</f>
        <v>131473.70000000001</v>
      </c>
    </row>
    <row r="190" spans="1:2" ht="12.75" customHeight="1" x14ac:dyDescent="0.2">
      <c r="A190" s="6" t="s">
        <v>15</v>
      </c>
      <c r="B190" s="42">
        <f t="shared" ref="B190" si="18">SUM(B192:B203)</f>
        <v>90373.7</v>
      </c>
    </row>
    <row r="191" spans="1:2" ht="12.75" customHeight="1" x14ac:dyDescent="0.2">
      <c r="A191" s="4" t="s">
        <v>110</v>
      </c>
      <c r="B191" s="23"/>
    </row>
    <row r="192" spans="1:2" ht="12.75" customHeight="1" x14ac:dyDescent="0.2">
      <c r="A192" s="4" t="s">
        <v>133</v>
      </c>
      <c r="B192" s="48">
        <v>14900</v>
      </c>
    </row>
    <row r="193" spans="1:2" ht="12.75" customHeight="1" x14ac:dyDescent="0.2">
      <c r="A193" s="4" t="s">
        <v>141</v>
      </c>
      <c r="B193" s="48">
        <v>3500</v>
      </c>
    </row>
    <row r="194" spans="1:2" ht="12.75" customHeight="1" x14ac:dyDescent="0.2">
      <c r="A194" s="4" t="s">
        <v>99</v>
      </c>
      <c r="B194" s="48">
        <v>9000</v>
      </c>
    </row>
    <row r="195" spans="1:2" ht="12.75" customHeight="1" x14ac:dyDescent="0.2">
      <c r="A195" s="4" t="s">
        <v>44</v>
      </c>
      <c r="B195" s="48">
        <v>2860</v>
      </c>
    </row>
    <row r="196" spans="1:2" ht="12.75" customHeight="1" x14ac:dyDescent="0.2">
      <c r="A196" s="4" t="s">
        <v>45</v>
      </c>
      <c r="B196" s="48">
        <v>3600</v>
      </c>
    </row>
    <row r="197" spans="1:2" ht="12.75" customHeight="1" x14ac:dyDescent="0.2">
      <c r="A197" s="4" t="s">
        <v>108</v>
      </c>
      <c r="B197" s="48">
        <v>2285</v>
      </c>
    </row>
    <row r="198" spans="1:2" ht="12.75" customHeight="1" x14ac:dyDescent="0.2">
      <c r="A198" s="4" t="s">
        <v>107</v>
      </c>
      <c r="B198" s="48">
        <v>1500</v>
      </c>
    </row>
    <row r="199" spans="1:2" ht="12.75" customHeight="1" x14ac:dyDescent="0.2">
      <c r="A199" s="4" t="s">
        <v>114</v>
      </c>
      <c r="B199" s="48">
        <v>17000</v>
      </c>
    </row>
    <row r="200" spans="1:2" ht="12.75" customHeight="1" x14ac:dyDescent="0.2">
      <c r="A200" s="4" t="s">
        <v>46</v>
      </c>
      <c r="B200" s="48">
        <v>4300</v>
      </c>
    </row>
    <row r="201" spans="1:2" ht="12.75" customHeight="1" x14ac:dyDescent="0.2">
      <c r="A201" s="4" t="s">
        <v>100</v>
      </c>
      <c r="B201" s="48">
        <f>15125.7+1800</f>
        <v>16925.7</v>
      </c>
    </row>
    <row r="202" spans="1:2" ht="12.75" customHeight="1" x14ac:dyDescent="0.2">
      <c r="A202" s="4" t="s">
        <v>90</v>
      </c>
      <c r="B202" s="48">
        <v>14500</v>
      </c>
    </row>
    <row r="203" spans="1:2" ht="12.75" customHeight="1" x14ac:dyDescent="0.2">
      <c r="A203" s="4" t="s">
        <v>109</v>
      </c>
      <c r="B203" s="48">
        <v>3</v>
      </c>
    </row>
    <row r="204" spans="1:2" ht="12.75" customHeight="1" x14ac:dyDescent="0.2">
      <c r="A204" s="6" t="s">
        <v>20</v>
      </c>
      <c r="B204" s="42">
        <f>SUM(B206:B211)</f>
        <v>41100</v>
      </c>
    </row>
    <row r="205" spans="1:2" ht="12.75" customHeight="1" x14ac:dyDescent="0.2">
      <c r="A205" s="4" t="s">
        <v>110</v>
      </c>
      <c r="B205" s="42"/>
    </row>
    <row r="206" spans="1:2" ht="12.75" hidden="1" customHeight="1" x14ac:dyDescent="0.2">
      <c r="A206" s="4" t="s">
        <v>91</v>
      </c>
      <c r="B206" s="42"/>
    </row>
    <row r="207" spans="1:2" ht="12.75" customHeight="1" x14ac:dyDescent="0.2">
      <c r="A207" s="4" t="s">
        <v>44</v>
      </c>
      <c r="B207" s="48">
        <v>600</v>
      </c>
    </row>
    <row r="208" spans="1:2" ht="12.75" hidden="1" customHeight="1" x14ac:dyDescent="0.2">
      <c r="A208" s="4" t="s">
        <v>46</v>
      </c>
      <c r="B208" s="38"/>
    </row>
    <row r="209" spans="1:2" ht="12.75" customHeight="1" x14ac:dyDescent="0.2">
      <c r="A209" s="4" t="s">
        <v>46</v>
      </c>
      <c r="B209" s="48">
        <v>3000</v>
      </c>
    </row>
    <row r="210" spans="1:2" ht="12.75" customHeight="1" x14ac:dyDescent="0.2">
      <c r="A210" s="4" t="s">
        <v>100</v>
      </c>
      <c r="B210" s="48">
        <v>7500</v>
      </c>
    </row>
    <row r="211" spans="1:2" ht="12.75" customHeight="1" x14ac:dyDescent="0.2">
      <c r="A211" s="4" t="s">
        <v>90</v>
      </c>
      <c r="B211" s="48">
        <v>30000</v>
      </c>
    </row>
    <row r="212" spans="1:2" ht="18.95" customHeight="1" thickBot="1" x14ac:dyDescent="0.25">
      <c r="A212" s="69" t="s">
        <v>148</v>
      </c>
      <c r="B212" s="70">
        <v>1</v>
      </c>
    </row>
    <row r="213" spans="1:2" ht="18.95" customHeight="1" x14ac:dyDescent="0.2">
      <c r="A213" s="16" t="s">
        <v>149</v>
      </c>
      <c r="B213" s="41">
        <f t="shared" ref="B213" si="19">B215+B216</f>
        <v>505373</v>
      </c>
    </row>
    <row r="214" spans="1:2" ht="12" customHeight="1" x14ac:dyDescent="0.2">
      <c r="A214" s="4" t="s">
        <v>11</v>
      </c>
      <c r="B214" s="22"/>
    </row>
    <row r="215" spans="1:2" ht="12.75" customHeight="1" x14ac:dyDescent="0.2">
      <c r="A215" s="5" t="s">
        <v>15</v>
      </c>
      <c r="B215" s="37">
        <f>B223+B228+B230+B235+B236+B240+B251+B253+B256+B220</f>
        <v>69402</v>
      </c>
    </row>
    <row r="216" spans="1:2" ht="12.75" customHeight="1" x14ac:dyDescent="0.2">
      <c r="A216" s="5" t="s">
        <v>20</v>
      </c>
      <c r="B216" s="37">
        <f>B224+B227+B229+B231+B233+B234+B237+B239+B241+B247+B250+B252+B254+B219+B221+B225+B242</f>
        <v>435971</v>
      </c>
    </row>
    <row r="217" spans="1:2" ht="12.75" customHeight="1" x14ac:dyDescent="0.2">
      <c r="A217" s="3" t="s">
        <v>49</v>
      </c>
      <c r="B217" s="23"/>
    </row>
    <row r="218" spans="1:2" ht="12.75" customHeight="1" x14ac:dyDescent="0.2">
      <c r="A218" s="10" t="s">
        <v>53</v>
      </c>
      <c r="B218" s="50">
        <v>150000</v>
      </c>
    </row>
    <row r="219" spans="1:2" ht="12.75" customHeight="1" x14ac:dyDescent="0.2">
      <c r="A219" s="4" t="s">
        <v>51</v>
      </c>
      <c r="B219" s="38">
        <v>130000</v>
      </c>
    </row>
    <row r="220" spans="1:2" ht="12.75" customHeight="1" x14ac:dyDescent="0.2">
      <c r="A220" s="4" t="s">
        <v>61</v>
      </c>
      <c r="B220" s="38">
        <v>20000</v>
      </c>
    </row>
    <row r="221" spans="1:2" ht="12.75" hidden="1" customHeight="1" x14ac:dyDescent="0.2">
      <c r="A221" s="4" t="s">
        <v>52</v>
      </c>
      <c r="B221" s="38"/>
    </row>
    <row r="222" spans="1:2" ht="12.75" customHeight="1" x14ac:dyDescent="0.2">
      <c r="A222" s="10" t="s">
        <v>55</v>
      </c>
      <c r="B222" s="50">
        <f>3000+25000</f>
        <v>28000</v>
      </c>
    </row>
    <row r="223" spans="1:2" ht="12.75" customHeight="1" x14ac:dyDescent="0.2">
      <c r="A223" s="4" t="s">
        <v>56</v>
      </c>
      <c r="B223" s="38">
        <v>2400</v>
      </c>
    </row>
    <row r="224" spans="1:2" ht="12.75" customHeight="1" x14ac:dyDescent="0.2">
      <c r="A224" s="4" t="s">
        <v>54</v>
      </c>
      <c r="B224" s="38">
        <v>25600</v>
      </c>
    </row>
    <row r="225" spans="1:2" ht="12.75" hidden="1" customHeight="1" x14ac:dyDescent="0.2">
      <c r="A225" s="4" t="s">
        <v>52</v>
      </c>
      <c r="B225" s="38"/>
    </row>
    <row r="226" spans="1:2" ht="12.75" customHeight="1" x14ac:dyDescent="0.2">
      <c r="A226" s="10" t="s">
        <v>57</v>
      </c>
      <c r="B226" s="50">
        <f>SUM(B227:B231)</f>
        <v>107000</v>
      </c>
    </row>
    <row r="227" spans="1:2" ht="12.75" customHeight="1" x14ac:dyDescent="0.2">
      <c r="A227" s="4" t="s">
        <v>58</v>
      </c>
      <c r="B227" s="38">
        <v>63000</v>
      </c>
    </row>
    <row r="228" spans="1:2" ht="12.75" customHeight="1" x14ac:dyDescent="0.2">
      <c r="A228" s="4" t="s">
        <v>64</v>
      </c>
      <c r="B228" s="38">
        <v>30200</v>
      </c>
    </row>
    <row r="229" spans="1:2" ht="12.75" customHeight="1" x14ac:dyDescent="0.2">
      <c r="A229" s="4" t="s">
        <v>59</v>
      </c>
      <c r="B229" s="38">
        <v>7300</v>
      </c>
    </row>
    <row r="230" spans="1:2" ht="12.75" customHeight="1" x14ac:dyDescent="0.2">
      <c r="A230" s="4" t="s">
        <v>61</v>
      </c>
      <c r="B230" s="38">
        <v>4000</v>
      </c>
    </row>
    <row r="231" spans="1:2" ht="12.75" customHeight="1" x14ac:dyDescent="0.2">
      <c r="A231" s="4" t="s">
        <v>52</v>
      </c>
      <c r="B231" s="38">
        <v>2500</v>
      </c>
    </row>
    <row r="232" spans="1:2" ht="12.75" customHeight="1" x14ac:dyDescent="0.2">
      <c r="A232" s="10" t="s">
        <v>60</v>
      </c>
      <c r="B232" s="50">
        <f>SUM(B233:B237)</f>
        <v>120000</v>
      </c>
    </row>
    <row r="233" spans="1:2" ht="12.75" customHeight="1" x14ac:dyDescent="0.2">
      <c r="A233" s="4" t="s">
        <v>51</v>
      </c>
      <c r="B233" s="38">
        <v>88465</v>
      </c>
    </row>
    <row r="234" spans="1:2" ht="12.75" customHeight="1" x14ac:dyDescent="0.2">
      <c r="A234" s="4" t="s">
        <v>79</v>
      </c>
      <c r="B234" s="38">
        <v>17400</v>
      </c>
    </row>
    <row r="235" spans="1:2" ht="12.75" customHeight="1" x14ac:dyDescent="0.2">
      <c r="A235" s="4" t="s">
        <v>64</v>
      </c>
      <c r="B235" s="38">
        <v>2600</v>
      </c>
    </row>
    <row r="236" spans="1:2" ht="12.75" customHeight="1" x14ac:dyDescent="0.2">
      <c r="A236" s="4" t="s">
        <v>61</v>
      </c>
      <c r="B236" s="38">
        <v>6700</v>
      </c>
    </row>
    <row r="237" spans="1:2" ht="12.75" customHeight="1" x14ac:dyDescent="0.2">
      <c r="A237" s="4" t="s">
        <v>52</v>
      </c>
      <c r="B237" s="38">
        <v>4835</v>
      </c>
    </row>
    <row r="238" spans="1:2" ht="12.75" customHeight="1" x14ac:dyDescent="0.2">
      <c r="A238" s="10" t="s">
        <v>62</v>
      </c>
      <c r="B238" s="50">
        <f>SUM(B239:B242)</f>
        <v>18000</v>
      </c>
    </row>
    <row r="239" spans="1:2" ht="12.75" customHeight="1" x14ac:dyDescent="0.2">
      <c r="A239" s="4" t="s">
        <v>63</v>
      </c>
      <c r="B239" s="38">
        <v>2650</v>
      </c>
    </row>
    <row r="240" spans="1:2" ht="12.75" customHeight="1" x14ac:dyDescent="0.2">
      <c r="A240" s="4" t="s">
        <v>64</v>
      </c>
      <c r="B240" s="38">
        <v>300</v>
      </c>
    </row>
    <row r="241" spans="1:2" ht="12.75" customHeight="1" x14ac:dyDescent="0.2">
      <c r="A241" s="4" t="s">
        <v>65</v>
      </c>
      <c r="B241" s="38">
        <v>15000</v>
      </c>
    </row>
    <row r="242" spans="1:2" ht="12.75" customHeight="1" x14ac:dyDescent="0.2">
      <c r="A242" s="4" t="s">
        <v>152</v>
      </c>
      <c r="B242" s="38">
        <v>50</v>
      </c>
    </row>
    <row r="243" spans="1:2" ht="12.75" hidden="1" customHeight="1" x14ac:dyDescent="0.2">
      <c r="A243" s="10" t="s">
        <v>50</v>
      </c>
      <c r="B243" s="50"/>
    </row>
    <row r="244" spans="1:2" ht="12.75" hidden="1" customHeight="1" x14ac:dyDescent="0.2">
      <c r="A244" s="4" t="s">
        <v>51</v>
      </c>
      <c r="B244" s="38"/>
    </row>
    <row r="245" spans="1:2" ht="12.75" hidden="1" customHeight="1" x14ac:dyDescent="0.2">
      <c r="A245" s="4" t="s">
        <v>52</v>
      </c>
      <c r="B245" s="38"/>
    </row>
    <row r="246" spans="1:2" ht="12.75" customHeight="1" x14ac:dyDescent="0.2">
      <c r="A246" s="10" t="s">
        <v>145</v>
      </c>
      <c r="B246" s="50">
        <v>32371</v>
      </c>
    </row>
    <row r="247" spans="1:2" ht="12.75" customHeight="1" x14ac:dyDescent="0.2">
      <c r="A247" s="4" t="s">
        <v>51</v>
      </c>
      <c r="B247" s="38">
        <v>32371</v>
      </c>
    </row>
    <row r="248" spans="1:2" ht="12.75" hidden="1" customHeight="1" x14ac:dyDescent="0.2">
      <c r="A248" s="4" t="s">
        <v>52</v>
      </c>
      <c r="B248" s="38"/>
    </row>
    <row r="249" spans="1:2" ht="12.75" customHeight="1" x14ac:dyDescent="0.2">
      <c r="A249" s="10" t="s">
        <v>66</v>
      </c>
      <c r="B249" s="50">
        <f>SUM(B250:B254)</f>
        <v>50000</v>
      </c>
    </row>
    <row r="250" spans="1:2" ht="12.75" customHeight="1" x14ac:dyDescent="0.2">
      <c r="A250" s="4" t="s">
        <v>58</v>
      </c>
      <c r="B250" s="38">
        <v>12740</v>
      </c>
    </row>
    <row r="251" spans="1:2" ht="12.75" customHeight="1" x14ac:dyDescent="0.2">
      <c r="A251" s="4" t="s">
        <v>64</v>
      </c>
      <c r="B251" s="38">
        <v>3200</v>
      </c>
    </row>
    <row r="252" spans="1:2" ht="12.75" customHeight="1" x14ac:dyDescent="0.2">
      <c r="A252" s="4" t="s">
        <v>65</v>
      </c>
      <c r="B252" s="38">
        <v>28600</v>
      </c>
    </row>
    <row r="253" spans="1:2" ht="12.75" hidden="1" customHeight="1" x14ac:dyDescent="0.2">
      <c r="A253" s="4" t="s">
        <v>61</v>
      </c>
      <c r="B253" s="38">
        <v>0</v>
      </c>
    </row>
    <row r="254" spans="1:2" ht="12.75" customHeight="1" x14ac:dyDescent="0.2">
      <c r="A254" s="4" t="s">
        <v>152</v>
      </c>
      <c r="B254" s="55">
        <v>5460</v>
      </c>
    </row>
    <row r="255" spans="1:2" ht="12.75" customHeight="1" x14ac:dyDescent="0.2">
      <c r="A255" s="10" t="s">
        <v>120</v>
      </c>
      <c r="B255" s="50">
        <v>2</v>
      </c>
    </row>
    <row r="256" spans="1:2" ht="12.75" customHeight="1" x14ac:dyDescent="0.2">
      <c r="A256" s="9" t="s">
        <v>122</v>
      </c>
      <c r="B256" s="57">
        <v>2</v>
      </c>
    </row>
    <row r="257" spans="1:2" ht="18.95" customHeight="1" thickBot="1" x14ac:dyDescent="0.25">
      <c r="A257" s="36" t="s">
        <v>134</v>
      </c>
      <c r="B257" s="49">
        <f>613.55+7037.07</f>
        <v>7650.62</v>
      </c>
    </row>
    <row r="258" spans="1:2" ht="21" customHeight="1" thickBot="1" x14ac:dyDescent="0.25">
      <c r="A258" s="63" t="s">
        <v>135</v>
      </c>
      <c r="B258" s="65">
        <f>B113+B126+B33+B50+B81+B91+B103+B155+B174+B181+B213+B71+B63+B166+B42+B152+B212+B189+B137+B257</f>
        <v>4848154.9000000004</v>
      </c>
    </row>
    <row r="259" spans="1:2" ht="16.5" customHeight="1" thickTop="1" thickBot="1" x14ac:dyDescent="0.25">
      <c r="A259" s="8" t="s">
        <v>136</v>
      </c>
      <c r="B259" s="55">
        <v>-7650.62</v>
      </c>
    </row>
    <row r="260" spans="1:2" ht="25.5" customHeight="1" thickBot="1" x14ac:dyDescent="0.25">
      <c r="A260" s="60" t="s">
        <v>137</v>
      </c>
      <c r="B260" s="64">
        <f>SUM(B258:B259)</f>
        <v>4840504.28</v>
      </c>
    </row>
    <row r="261" spans="1:2" ht="15.75" customHeight="1" x14ac:dyDescent="0.2">
      <c r="A261" s="62" t="s">
        <v>11</v>
      </c>
      <c r="B261" s="51"/>
    </row>
    <row r="262" spans="1:2" ht="12.75" customHeight="1" x14ac:dyDescent="0.2">
      <c r="A262" s="11" t="s">
        <v>67</v>
      </c>
      <c r="B262" s="51">
        <f>B114+B127+B34+B43+B51+B64+B72+B82+B92+B104+B156+B167+B175+B182+B190+B153+B215+B138+B212</f>
        <v>3531673.2800000007</v>
      </c>
    </row>
    <row r="263" spans="1:2" ht="12.75" customHeight="1" thickBot="1" x14ac:dyDescent="0.25">
      <c r="A263" s="11" t="s">
        <v>68</v>
      </c>
      <c r="B263" s="51">
        <f>B38+B178+B68+B87+B99+B170+B76+B154+B216+B123+B59+B136+B109+B162+B204+B144+B186+B47</f>
        <v>1308831</v>
      </c>
    </row>
    <row r="264" spans="1:2" ht="21.95" customHeight="1" thickBot="1" x14ac:dyDescent="0.25">
      <c r="A264" s="60" t="s">
        <v>138</v>
      </c>
      <c r="B264" s="61">
        <f>B31-B260</f>
        <v>-337500</v>
      </c>
    </row>
    <row r="265" spans="1:2" ht="20.100000000000001" customHeight="1" x14ac:dyDescent="0.2">
      <c r="A265" s="17" t="s">
        <v>69</v>
      </c>
      <c r="B265" s="52">
        <f>SUM(B267:B268)</f>
        <v>337500</v>
      </c>
    </row>
    <row r="266" spans="1:2" ht="12" customHeight="1" x14ac:dyDescent="0.2">
      <c r="A266" s="12" t="s">
        <v>11</v>
      </c>
      <c r="B266" s="31"/>
    </row>
    <row r="267" spans="1:2" ht="12.75" customHeight="1" x14ac:dyDescent="0.2">
      <c r="A267" s="12" t="s">
        <v>70</v>
      </c>
      <c r="B267" s="48">
        <v>-62500</v>
      </c>
    </row>
    <row r="268" spans="1:2" ht="12.95" customHeight="1" thickBot="1" x14ac:dyDescent="0.25">
      <c r="A268" s="13" t="s">
        <v>71</v>
      </c>
      <c r="B268" s="53">
        <v>400000</v>
      </c>
    </row>
    <row r="269" spans="1:2" ht="12.95" customHeight="1" x14ac:dyDescent="0.2">
      <c r="A269" s="14"/>
      <c r="B269" s="32"/>
    </row>
    <row r="270" spans="1:2" ht="12.75" customHeight="1" x14ac:dyDescent="0.2">
      <c r="A270" t="s">
        <v>72</v>
      </c>
      <c r="B270" s="66">
        <f>B262/B260</f>
        <v>0.72960854400897268</v>
      </c>
    </row>
    <row r="271" spans="1:2" ht="12.75" customHeight="1" x14ac:dyDescent="0.2">
      <c r="A271" t="s">
        <v>140</v>
      </c>
      <c r="B271" s="67">
        <f>B263/B260</f>
        <v>0.27039145599102743</v>
      </c>
    </row>
    <row r="272" spans="1: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</sheetData>
  <mergeCells count="3">
    <mergeCell ref="A3:B3"/>
    <mergeCell ref="A4:B4"/>
    <mergeCell ref="A5:B5"/>
  </mergeCells>
  <printOptions horizontalCentered="1"/>
  <pageMargins left="0.39370078740157483" right="0.39370078740157483" top="0.59055118110236227" bottom="0.39370078740157483" header="0.51181102362204722" footer="0.11811023622047245"/>
  <pageSetup paperSize="9" scale="85" orientation="portrait" r:id="rId1"/>
  <headerFooter alignWithMargins="0">
    <oddFooter>&amp;CStránka &amp;P</oddFooter>
  </headerFooter>
  <rowBreaks count="3" manualBreakCount="3">
    <brk id="62" max="2" man="1"/>
    <brk id="136" max="2" man="1"/>
    <brk id="21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2019</vt:lpstr>
      <vt:lpstr>'2019'!Názvy_tisku</vt:lpstr>
      <vt:lpstr>'2019'!Oblast_tisku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2018-12-10T07:19:58Z</cp:lastPrinted>
  <dcterms:created xsi:type="dcterms:W3CDTF">2010-05-26T11:33:11Z</dcterms:created>
  <dcterms:modified xsi:type="dcterms:W3CDTF">2018-12-10T07:20:44Z</dcterms:modified>
</cp:coreProperties>
</file>