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ZPOČET\Rozpočet 2018\Rozpočet KHK na r. 2018 - zveřejnění po schválení\"/>
    </mc:Choice>
  </mc:AlternateContent>
  <bookViews>
    <workbookView xWindow="120" yWindow="15" windowWidth="17400" windowHeight="12015"/>
  </bookViews>
  <sheets>
    <sheet name="rozpočet 2018" sheetId="12" r:id="rId1"/>
  </sheets>
  <definedNames>
    <definedName name="_xlnm.Print_Titles" localSheetId="0">'rozpočet 2018'!$6:$6</definedName>
    <definedName name="_xlnm.Print_Area" localSheetId="0">'rozpočet 2018'!$A$1:$C$283</definedName>
  </definedNames>
  <calcPr calcId="152511"/>
</workbook>
</file>

<file path=xl/calcChain.xml><?xml version="1.0" encoding="utf-8"?>
<calcChain xmlns="http://schemas.openxmlformats.org/spreadsheetml/2006/main">
  <c r="C192" i="12" l="1"/>
  <c r="C86" i="12" l="1"/>
  <c r="C164" i="12" l="1"/>
  <c r="C10" i="12"/>
  <c r="C26" i="12" l="1"/>
  <c r="B26" i="12"/>
  <c r="C159" i="12" l="1"/>
  <c r="C174" i="12"/>
  <c r="C222" i="12" l="1"/>
  <c r="C221" i="12"/>
  <c r="C240" i="12"/>
  <c r="C234" i="12"/>
  <c r="C275" i="12" l="1"/>
  <c r="B275" i="12"/>
  <c r="C264" i="12"/>
  <c r="C258" i="12"/>
  <c r="B258" i="12"/>
  <c r="C248" i="12"/>
  <c r="B248" i="12"/>
  <c r="B240" i="12"/>
  <c r="B234" i="12"/>
  <c r="C230" i="12"/>
  <c r="B230" i="12"/>
  <c r="C256" i="12"/>
  <c r="C253" i="12"/>
  <c r="B222" i="12"/>
  <c r="B221" i="12"/>
  <c r="C211" i="12"/>
  <c r="B211" i="12"/>
  <c r="C197" i="12"/>
  <c r="B197" i="12"/>
  <c r="B193" i="12"/>
  <c r="C189" i="12"/>
  <c r="C188" i="12" s="1"/>
  <c r="B189" i="12"/>
  <c r="C182" i="12"/>
  <c r="C181" i="12" s="1"/>
  <c r="B182" i="12"/>
  <c r="B181" i="12" s="1"/>
  <c r="B177" i="12"/>
  <c r="C172" i="12"/>
  <c r="C171" i="12" s="1"/>
  <c r="B172" i="12"/>
  <c r="C166" i="12"/>
  <c r="B161" i="12"/>
  <c r="B160" i="12" s="1"/>
  <c r="C157" i="12"/>
  <c r="B157" i="12"/>
  <c r="C149" i="12"/>
  <c r="B149" i="12"/>
  <c r="C142" i="12"/>
  <c r="B142" i="12"/>
  <c r="B140" i="12"/>
  <c r="C131" i="12"/>
  <c r="C130" i="12" s="1"/>
  <c r="B131" i="12"/>
  <c r="B127" i="12"/>
  <c r="C122" i="12"/>
  <c r="C121" i="12"/>
  <c r="B117" i="12"/>
  <c r="C107" i="12"/>
  <c r="C106" i="12" s="1"/>
  <c r="B107" i="12"/>
  <c r="B106" i="12" s="1"/>
  <c r="C103" i="12"/>
  <c r="C102" i="12"/>
  <c r="C96" i="12" s="1"/>
  <c r="B96" i="12"/>
  <c r="C90" i="12"/>
  <c r="C88" i="12"/>
  <c r="C85" i="12" s="1"/>
  <c r="B86" i="12"/>
  <c r="B85" i="12" s="1"/>
  <c r="C76" i="12"/>
  <c r="C75" i="12" s="1"/>
  <c r="B76" i="12"/>
  <c r="B75" i="12" s="1"/>
  <c r="B72" i="12"/>
  <c r="C70" i="12"/>
  <c r="C68" i="12" s="1"/>
  <c r="C67" i="12" s="1"/>
  <c r="B68" i="12"/>
  <c r="C63" i="12"/>
  <c r="B63" i="12"/>
  <c r="C56" i="12"/>
  <c r="B56" i="12"/>
  <c r="C51" i="12"/>
  <c r="C48" i="12" s="1"/>
  <c r="C47" i="12" s="1"/>
  <c r="B47" i="12"/>
  <c r="C43" i="12"/>
  <c r="C39" i="12"/>
  <c r="C38" i="12" s="1"/>
  <c r="B39" i="12"/>
  <c r="B38" i="12" s="1"/>
  <c r="C30" i="12"/>
  <c r="B30" i="12"/>
  <c r="C20" i="12"/>
  <c r="C19" i="12" s="1"/>
  <c r="C12" i="12" s="1"/>
  <c r="B19" i="12"/>
  <c r="B12" i="12" s="1"/>
  <c r="C8" i="12"/>
  <c r="B219" i="12" l="1"/>
  <c r="B95" i="12"/>
  <c r="B272" i="12"/>
  <c r="C34" i="12"/>
  <c r="B34" i="12"/>
  <c r="B67" i="12"/>
  <c r="C95" i="12"/>
  <c r="B141" i="12"/>
  <c r="C141" i="12"/>
  <c r="C161" i="12"/>
  <c r="C160" i="12" s="1"/>
  <c r="B116" i="12"/>
  <c r="C117" i="12"/>
  <c r="B130" i="12"/>
  <c r="B188" i="12"/>
  <c r="B273" i="12"/>
  <c r="B196" i="12"/>
  <c r="B55" i="12"/>
  <c r="B171" i="12"/>
  <c r="C196" i="12"/>
  <c r="C55" i="12"/>
  <c r="C273" i="12"/>
  <c r="C219" i="12"/>
  <c r="B268" i="12" l="1"/>
  <c r="B270" i="12" s="1"/>
  <c r="C116" i="12"/>
  <c r="C268" i="12" s="1"/>
  <c r="C270" i="12" s="1"/>
  <c r="C272" i="12"/>
  <c r="B282" i="12"/>
  <c r="B274" i="12"/>
  <c r="B283" i="12"/>
  <c r="B280" i="12"/>
  <c r="C283" i="12" l="1"/>
  <c r="C274" i="12"/>
  <c r="C282" i="12"/>
  <c r="C280" i="12"/>
</calcChain>
</file>

<file path=xl/sharedStrings.xml><?xml version="1.0" encoding="utf-8"?>
<sst xmlns="http://schemas.openxmlformats.org/spreadsheetml/2006/main" count="282" uniqueCount="161">
  <si>
    <t>UKAZATEL</t>
  </si>
  <si>
    <t xml:space="preserve">PŘÍJMY    </t>
  </si>
  <si>
    <t>tř. 1 - Daňové příjmy</t>
  </si>
  <si>
    <t>tř. 2 - Nedaňové příjmy</t>
  </si>
  <si>
    <t xml:space="preserve">v tom: </t>
  </si>
  <si>
    <t>přijaté úroky</t>
  </si>
  <si>
    <t xml:space="preserve">    v tom odvětví: školství</t>
  </si>
  <si>
    <t xml:space="preserve">                        zdravotnictví</t>
  </si>
  <si>
    <t>tř. 4 - Neinvestiční přijaté dotace</t>
  </si>
  <si>
    <t>v tom:</t>
  </si>
  <si>
    <t xml:space="preserve">  od obcí</t>
  </si>
  <si>
    <t>PŘÍJMY CELKEM</t>
  </si>
  <si>
    <t>VÝDAJE</t>
  </si>
  <si>
    <t>kap. 18 - zastupitelstvo kraje</t>
  </si>
  <si>
    <t>běžné výdaje</t>
  </si>
  <si>
    <t>odměny vč. refundací</t>
  </si>
  <si>
    <t>pohoštění a dary</t>
  </si>
  <si>
    <t>ostatní běžné výdaje</t>
  </si>
  <si>
    <t>ostatní příspěvky a dary</t>
  </si>
  <si>
    <t>kapitálové výdaje</t>
  </si>
  <si>
    <t>pronájem služeb a prostor v RC NP</t>
  </si>
  <si>
    <t>krizové plánování</t>
  </si>
  <si>
    <t>kap. 02 - životní prostředí a zemědělství</t>
  </si>
  <si>
    <t>ostatní kapitálové výdaje</t>
  </si>
  <si>
    <t>kap. 09 - volnočasové aktivity</t>
  </si>
  <si>
    <t>kap. 10 - doprava</t>
  </si>
  <si>
    <t>dopravní územní obslužnost:</t>
  </si>
  <si>
    <t xml:space="preserve">    autobusová doprava</t>
  </si>
  <si>
    <t xml:space="preserve">    drážní doprava</t>
  </si>
  <si>
    <t>příspěvky PO na provoz</t>
  </si>
  <si>
    <t>kap. 12 - správa majetku kraje</t>
  </si>
  <si>
    <t>dotace pro Reg. radu regionu soudržnosti SV</t>
  </si>
  <si>
    <t>kap. 14 - školství</t>
  </si>
  <si>
    <t xml:space="preserve">běžné výdaje                     </t>
  </si>
  <si>
    <t xml:space="preserve">ostatní běžné výdaje </t>
  </si>
  <si>
    <t>kap. 15 - zdravotnictví</t>
  </si>
  <si>
    <t>kap. 16 - kultura</t>
  </si>
  <si>
    <t xml:space="preserve">běžné výdaje             </t>
  </si>
  <si>
    <t>kap. 28 - sociální věci</t>
  </si>
  <si>
    <t xml:space="preserve">běžné výdaje                                    </t>
  </si>
  <si>
    <t xml:space="preserve">kap. 40 - územní plánování </t>
  </si>
  <si>
    <t xml:space="preserve">rezerva </t>
  </si>
  <si>
    <t xml:space="preserve">               - volnočasové aktivity</t>
  </si>
  <si>
    <t xml:space="preserve">               - cestovní ruch</t>
  </si>
  <si>
    <t xml:space="preserve">               - kultura</t>
  </si>
  <si>
    <t xml:space="preserve">               - regionální rozvoj</t>
  </si>
  <si>
    <t xml:space="preserve">                        kapitálové výdaje</t>
  </si>
  <si>
    <t xml:space="preserve">              v tom: běžné výdaje celkem</t>
  </si>
  <si>
    <t>v tom pro odvětví:</t>
  </si>
  <si>
    <t xml:space="preserve">zastupitelstvo kraje </t>
  </si>
  <si>
    <t xml:space="preserve"> v tom: kapitálové výdaje odvětví</t>
  </si>
  <si>
    <t xml:space="preserve">           nerozděleno</t>
  </si>
  <si>
    <t>doprava</t>
  </si>
  <si>
    <t xml:space="preserve">  v tom: PO - investiční transfery</t>
  </si>
  <si>
    <t xml:space="preserve">správa majetku kraje </t>
  </si>
  <si>
    <t xml:space="preserve"> v tom: běžné výdaje odvětví</t>
  </si>
  <si>
    <t>školství</t>
  </si>
  <si>
    <t xml:space="preserve"> v tom: PO - investiční transfery</t>
  </si>
  <si>
    <t xml:space="preserve">           kapitálové výdaje odvětví</t>
  </si>
  <si>
    <t>zdravotnictví</t>
  </si>
  <si>
    <t xml:space="preserve">           investiční transfery a.s.</t>
  </si>
  <si>
    <t xml:space="preserve">           běžné výdaje odvětví</t>
  </si>
  <si>
    <t>kultura</t>
  </si>
  <si>
    <t xml:space="preserve"> v tom: PO - investiční transfey</t>
  </si>
  <si>
    <t xml:space="preserve">                - neinvestiční transfery</t>
  </si>
  <si>
    <t xml:space="preserve">          kapitálové výdaje odvětví</t>
  </si>
  <si>
    <t>sociální věci</t>
  </si>
  <si>
    <t>tř. 5 - Běžné výdaje</t>
  </si>
  <si>
    <t>tř. 6 - Kapitálové výdaje</t>
  </si>
  <si>
    <t>tř. 8 - Financování</t>
  </si>
  <si>
    <t>přijaté úvěry</t>
  </si>
  <si>
    <t xml:space="preserve">běžné výdaje </t>
  </si>
  <si>
    <t>neinvestiční transfery obcím</t>
  </si>
  <si>
    <t xml:space="preserve">běžné výdaje    </t>
  </si>
  <si>
    <t>investiční transfery obcím</t>
  </si>
  <si>
    <t xml:space="preserve">běžné výdaje  </t>
  </si>
  <si>
    <r>
      <t xml:space="preserve">soustředěné pojištění majetku kraje </t>
    </r>
    <r>
      <rPr>
        <sz val="10"/>
        <color indexed="10"/>
        <rFont val="Arial CE"/>
        <charset val="238"/>
      </rPr>
      <t xml:space="preserve"> </t>
    </r>
  </si>
  <si>
    <t>investiční transfery PO</t>
  </si>
  <si>
    <t xml:space="preserve">běžné výdaje                                      </t>
  </si>
  <si>
    <t xml:space="preserve">           neinvestiční transfery a.s.</t>
  </si>
  <si>
    <t xml:space="preserve">           PO - investiční transfery</t>
  </si>
  <si>
    <t>investiční půjčené prostředky obcím</t>
  </si>
  <si>
    <t xml:space="preserve">řešení havarijních situací </t>
  </si>
  <si>
    <t xml:space="preserve">investiční půjčené prostředky </t>
  </si>
  <si>
    <t>kap. 49 - Regionální inovační fond</t>
  </si>
  <si>
    <t>kofinancování a předfinancování</t>
  </si>
  <si>
    <t>dotace na sociální služby</t>
  </si>
  <si>
    <t>neinvestiční transfer a.s. ZOO</t>
  </si>
  <si>
    <t>neinvestiční transfery a.s.</t>
  </si>
  <si>
    <t>dotace pro RRRS SV</t>
  </si>
  <si>
    <t>tř. 3 - Kapitálové příjmy</t>
  </si>
  <si>
    <t xml:space="preserve">               - POV</t>
  </si>
  <si>
    <t xml:space="preserve">               - životní prostředí a zem.</t>
  </si>
  <si>
    <t>EPC</t>
  </si>
  <si>
    <t>průmyslová zóna Vrchlabí</t>
  </si>
  <si>
    <t>rezerva na investice</t>
  </si>
  <si>
    <t xml:space="preserve">ostatní běžné výdaje      </t>
  </si>
  <si>
    <t>(v tis. Kč)</t>
  </si>
  <si>
    <t>průmyslová zóna Solnice - Kvasiny</t>
  </si>
  <si>
    <t xml:space="preserve">kap. 48 - Dotační fond KHK </t>
  </si>
  <si>
    <t>mimořádné účelové příspěvky PO</t>
  </si>
  <si>
    <t xml:space="preserve">               - vcholový sport</t>
  </si>
  <si>
    <t xml:space="preserve">               - sport a tělovýchova</t>
  </si>
  <si>
    <t xml:space="preserve">               - individuální dotace</t>
  </si>
  <si>
    <t xml:space="preserve">Rozdíl příjmů a výdajů </t>
  </si>
  <si>
    <t xml:space="preserve">Bilance příjmů a výdajů rozpočtu Královéhradeckého kraje 
na rok 2018 </t>
  </si>
  <si>
    <t xml:space="preserve">                        investice</t>
  </si>
  <si>
    <t>sdílené daně</t>
  </si>
  <si>
    <t>správní poplatky</t>
  </si>
  <si>
    <t>kap. 41 - rezerva a ostatní</t>
  </si>
  <si>
    <t>kap. 19 - krajský úřad</t>
  </si>
  <si>
    <t>kap. 39 - regionální rozvoj a cestovní ruch</t>
  </si>
  <si>
    <t xml:space="preserve">               - školství - prevence</t>
  </si>
  <si>
    <t xml:space="preserve">               - školství - vzdělávání</t>
  </si>
  <si>
    <t xml:space="preserve">               - poplatky</t>
  </si>
  <si>
    <t xml:space="preserve"> v tom:</t>
  </si>
  <si>
    <t>Schválený rozpočet 
 2017</t>
  </si>
  <si>
    <t>individuální dotace Rady KHK</t>
  </si>
  <si>
    <t>finanční dary Rady KHK</t>
  </si>
  <si>
    <t>Příloha č. 1</t>
  </si>
  <si>
    <t>Kofinancování a předfinancování</t>
  </si>
  <si>
    <t>nerozděleno na odvětví</t>
  </si>
  <si>
    <t xml:space="preserve"> v tom: rezerva investiční</t>
  </si>
  <si>
    <t xml:space="preserve">            poplatky</t>
  </si>
  <si>
    <t xml:space="preserve">kap. 13 - evropská integrace </t>
  </si>
  <si>
    <t xml:space="preserve">  ostatní</t>
  </si>
  <si>
    <t xml:space="preserve">  správa majetku kraje</t>
  </si>
  <si>
    <t>příspěvek PO na provoz - CIRI</t>
  </si>
  <si>
    <t xml:space="preserve">vodohospodářské akce </t>
  </si>
  <si>
    <t>rezerva pro PO</t>
  </si>
  <si>
    <t>rezerva pro a.s.</t>
  </si>
  <si>
    <t>kapitálové výdaje - doprava</t>
  </si>
  <si>
    <t>Modernizace a dostavba ON Náchod I. etapa</t>
  </si>
  <si>
    <t>investiční transfer PO - CIRI</t>
  </si>
  <si>
    <t xml:space="preserve">krajský úřad </t>
  </si>
  <si>
    <t xml:space="preserve">                        doprava</t>
  </si>
  <si>
    <t xml:space="preserve">                        kultura</t>
  </si>
  <si>
    <t>kap. 20 - použití sociálního fondu - běž.výdaje</t>
  </si>
  <si>
    <t>Výdaje celkem</t>
  </si>
  <si>
    <t>konsolidace výdajů - příděl do soc. fondu</t>
  </si>
  <si>
    <t>Výdaje celkem po konsolidaci</t>
  </si>
  <si>
    <t xml:space="preserve">Saldo příjmů a výdajů </t>
  </si>
  <si>
    <t>kap. 21 - investice a evropské projekty</t>
  </si>
  <si>
    <t>kap. 50 - Fond rozvoje a reprodukce KHK</t>
  </si>
  <si>
    <t xml:space="preserve">                        sociální věci</t>
  </si>
  <si>
    <t xml:space="preserve">platby za odebrané mn.podzemní vody </t>
  </si>
  <si>
    <t>příjmy z pronáj.majetku - správa majetku kraje</t>
  </si>
  <si>
    <t>příjmy z pronájmu majetku - doprava</t>
  </si>
  <si>
    <t>příjmy z pronáj.majetku - zdravotnictví</t>
  </si>
  <si>
    <t>odvody příspěvkových organizací</t>
  </si>
  <si>
    <t xml:space="preserve">  neinv.dotace ze SR v rámci souhrn.dotač.vztahu</t>
  </si>
  <si>
    <t xml:space="preserve">vodohospodářské akce dle vodního zákona </t>
  </si>
  <si>
    <t>neinv.dotace městu Trutnov na činnost muzea</t>
  </si>
  <si>
    <t>povinné pojistné placené zaměstnavatelem</t>
  </si>
  <si>
    <t>platy zaměstnanců a ost.platby za prov.práci</t>
  </si>
  <si>
    <t>příspěvek PO na provoz - CIRI - centrum sdíl.sl.</t>
  </si>
  <si>
    <t xml:space="preserve">               - životní prostředí a zemědělství</t>
  </si>
  <si>
    <t xml:space="preserve">          nerozděleno</t>
  </si>
  <si>
    <t>splátky úvěrů</t>
  </si>
  <si>
    <t>Schválený rozpočet
na rok 2018</t>
  </si>
  <si>
    <t>Schváleno usn. č. ZK/9/647/2017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</si>
</sst>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\ _K_č"/>
    <numFmt numFmtId="165" formatCode="#,##0.0"/>
    <numFmt numFmtId="166" formatCode="#,##0.000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10"/>
      <name val="Arial CE"/>
      <charset val="238"/>
    </font>
    <font>
      <sz val="8"/>
      <color rgb="FFFF0000"/>
      <name val="Arial CE"/>
      <charset val="238"/>
    </font>
    <font>
      <sz val="9"/>
      <name val="Arial CE"/>
      <family val="2"/>
      <charset val="238"/>
    </font>
    <font>
      <sz val="7"/>
      <color rgb="FFFF0000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10"/>
      <color rgb="FFFF000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3" fontId="0" fillId="0" borderId="0" xfId="0"/>
    <xf numFmtId="3" fontId="3" fillId="0" borderId="2" xfId="0" applyFont="1" applyFill="1" applyBorder="1" applyAlignment="1">
      <alignment horizontal="center" vertical="center"/>
    </xf>
    <xf numFmtId="3" fontId="3" fillId="0" borderId="3" xfId="0" applyFont="1" applyFill="1" applyBorder="1" applyAlignment="1">
      <alignment horizontal="left" vertical="center"/>
    </xf>
    <xf numFmtId="3" fontId="5" fillId="0" borderId="3" xfId="0" applyFont="1" applyFill="1" applyBorder="1"/>
    <xf numFmtId="3" fontId="6" fillId="0" borderId="3" xfId="0" applyFont="1" applyFill="1" applyBorder="1"/>
    <xf numFmtId="3" fontId="3" fillId="0" borderId="3" xfId="0" applyFont="1" applyFill="1" applyBorder="1"/>
    <xf numFmtId="3" fontId="8" fillId="0" borderId="3" xfId="0" applyFont="1" applyFill="1" applyBorder="1"/>
    <xf numFmtId="3" fontId="6" fillId="0" borderId="7" xfId="0" applyFont="1" applyFill="1" applyBorder="1"/>
    <xf numFmtId="3" fontId="11" fillId="0" borderId="3" xfId="0" applyFont="1" applyFill="1" applyBorder="1"/>
    <xf numFmtId="3" fontId="13" fillId="0" borderId="3" xfId="0" applyFont="1" applyFill="1" applyBorder="1"/>
    <xf numFmtId="3" fontId="3" fillId="0" borderId="3" xfId="0" applyFont="1" applyFill="1" applyBorder="1" applyAlignment="1">
      <alignment vertical="center"/>
    </xf>
    <xf numFmtId="3" fontId="6" fillId="0" borderId="3" xfId="0" applyFont="1" applyFill="1" applyBorder="1" applyAlignment="1">
      <alignment vertical="center"/>
    </xf>
    <xf numFmtId="3" fontId="6" fillId="0" borderId="9" xfId="0" applyFont="1" applyFill="1" applyBorder="1" applyAlignment="1">
      <alignment vertical="center"/>
    </xf>
    <xf numFmtId="3" fontId="6" fillId="0" borderId="0" xfId="0" applyFont="1" applyFill="1" applyBorder="1" applyAlignment="1">
      <alignment vertical="center"/>
    </xf>
    <xf numFmtId="3" fontId="2" fillId="0" borderId="0" xfId="0" applyFont="1" applyFill="1" applyBorder="1" applyAlignment="1">
      <alignment vertical="center"/>
    </xf>
    <xf numFmtId="3" fontId="7" fillId="2" borderId="5" xfId="0" applyFont="1" applyFill="1" applyBorder="1" applyAlignment="1">
      <alignment vertical="center"/>
    </xf>
    <xf numFmtId="3" fontId="3" fillId="4" borderId="3" xfId="0" applyFont="1" applyFill="1" applyBorder="1"/>
    <xf numFmtId="3" fontId="3" fillId="4" borderId="3" xfId="0" applyFont="1" applyFill="1" applyBorder="1" applyAlignment="1">
      <alignment wrapText="1"/>
    </xf>
    <xf numFmtId="3" fontId="3" fillId="4" borderId="11" xfId="0" applyFont="1" applyFill="1" applyBorder="1" applyAlignment="1">
      <alignment wrapText="1"/>
    </xf>
    <xf numFmtId="3" fontId="8" fillId="0" borderId="7" xfId="0" applyFont="1" applyFill="1" applyBorder="1"/>
    <xf numFmtId="4" fontId="0" fillId="0" borderId="0" xfId="0" applyNumberFormat="1"/>
    <xf numFmtId="3" fontId="16" fillId="0" borderId="0" xfId="0" applyFont="1"/>
    <xf numFmtId="165" fontId="6" fillId="0" borderId="9" xfId="1" applyNumberFormat="1" applyFont="1" applyFill="1" applyBorder="1"/>
    <xf numFmtId="165" fontId="6" fillId="0" borderId="0" xfId="1" applyNumberFormat="1" applyFont="1" applyFill="1" applyBorder="1"/>
    <xf numFmtId="166" fontId="0" fillId="0" borderId="0" xfId="0" applyNumberFormat="1"/>
    <xf numFmtId="166" fontId="4" fillId="0" borderId="2" xfId="2" applyNumberFormat="1" applyFont="1" applyFill="1" applyBorder="1" applyAlignment="1">
      <alignment horizontal="center" vertical="center" wrapText="1"/>
    </xf>
    <xf numFmtId="166" fontId="15" fillId="0" borderId="4" xfId="0" applyNumberFormat="1" applyFont="1" applyBorder="1"/>
    <xf numFmtId="166" fontId="0" fillId="0" borderId="3" xfId="0" applyNumberFormat="1" applyBorder="1"/>
    <xf numFmtId="166" fontId="0" fillId="0" borderId="0" xfId="0" applyNumberFormat="1" applyFill="1"/>
    <xf numFmtId="3" fontId="3" fillId="4" borderId="7" xfId="0" applyFont="1" applyFill="1" applyBorder="1"/>
    <xf numFmtId="3" fontId="11" fillId="0" borderId="9" xfId="0" applyFont="1" applyFill="1" applyBorder="1"/>
    <xf numFmtId="4" fontId="1" fillId="0" borderId="3" xfId="1" applyNumberFormat="1" applyFont="1" applyFill="1" applyBorder="1"/>
    <xf numFmtId="4" fontId="3" fillId="4" borderId="3" xfId="1" applyNumberFormat="1" applyFont="1" applyFill="1" applyBorder="1"/>
    <xf numFmtId="4" fontId="8" fillId="0" borderId="3" xfId="1" applyNumberFormat="1" applyFont="1" applyFill="1" applyBorder="1"/>
    <xf numFmtId="4" fontId="14" fillId="0" borderId="7" xfId="1" applyNumberFormat="1" applyFont="1" applyFill="1" applyBorder="1"/>
    <xf numFmtId="166" fontId="4" fillId="5" borderId="2" xfId="2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/>
    <xf numFmtId="4" fontId="3" fillId="2" borderId="5" xfId="1" applyNumberFormat="1" applyFont="1" applyFill="1" applyBorder="1" applyAlignment="1">
      <alignment vertical="center"/>
    </xf>
    <xf numFmtId="4" fontId="1" fillId="0" borderId="7" xfId="1" applyNumberFormat="1" applyFont="1" applyFill="1" applyBorder="1"/>
    <xf numFmtId="4" fontId="8" fillId="0" borderId="7" xfId="1" applyNumberFormat="1" applyFont="1" applyFill="1" applyBorder="1"/>
    <xf numFmtId="4" fontId="3" fillId="4" borderId="11" xfId="1" applyNumberFormat="1" applyFont="1" applyFill="1" applyBorder="1"/>
    <xf numFmtId="4" fontId="16" fillId="0" borderId="3" xfId="1" applyNumberFormat="1" applyFont="1" applyFill="1" applyBorder="1"/>
    <xf numFmtId="4" fontId="6" fillId="0" borderId="3" xfId="1" applyNumberFormat="1" applyFont="1" applyFill="1" applyBorder="1" applyAlignment="1"/>
    <xf numFmtId="4" fontId="8" fillId="0" borderId="4" xfId="1" applyNumberFormat="1" applyFont="1" applyFill="1" applyBorder="1"/>
    <xf numFmtId="4" fontId="1" fillId="0" borderId="4" xfId="1" applyNumberFormat="1" applyFont="1" applyFill="1" applyBorder="1"/>
    <xf numFmtId="4" fontId="3" fillId="4" borderId="7" xfId="1" applyNumberFormat="1" applyFont="1" applyFill="1" applyBorder="1"/>
    <xf numFmtId="4" fontId="13" fillId="0" borderId="3" xfId="1" applyNumberFormat="1" applyFont="1" applyFill="1" applyBorder="1"/>
    <xf numFmtId="4" fontId="3" fillId="0" borderId="3" xfId="1" applyNumberFormat="1" applyFont="1" applyFill="1" applyBorder="1" applyAlignment="1">
      <alignment vertical="center"/>
    </xf>
    <xf numFmtId="4" fontId="7" fillId="0" borderId="3" xfId="1" applyNumberFormat="1" applyFont="1" applyFill="1" applyBorder="1" applyAlignment="1">
      <alignment vertical="center"/>
    </xf>
    <xf numFmtId="166" fontId="0" fillId="0" borderId="0" xfId="0" applyNumberFormat="1" applyAlignment="1">
      <alignment horizontal="right"/>
    </xf>
    <xf numFmtId="4" fontId="6" fillId="0" borderId="9" xfId="1" applyNumberFormat="1" applyFont="1" applyFill="1" applyBorder="1" applyAlignment="1"/>
    <xf numFmtId="3" fontId="18" fillId="0" borderId="3" xfId="0" applyFont="1" applyFill="1" applyBorder="1"/>
    <xf numFmtId="4" fontId="3" fillId="0" borderId="4" xfId="1" applyNumberFormat="1" applyFont="1" applyFill="1" applyBorder="1"/>
    <xf numFmtId="4" fontId="0" fillId="0" borderId="4" xfId="0" applyNumberFormat="1" applyBorder="1"/>
    <xf numFmtId="4" fontId="1" fillId="0" borderId="8" xfId="1" applyNumberFormat="1" applyFont="1" applyFill="1" applyBorder="1"/>
    <xf numFmtId="4" fontId="6" fillId="0" borderId="4" xfId="1" applyNumberFormat="1" applyFont="1" applyFill="1" applyBorder="1"/>
    <xf numFmtId="4" fontId="6" fillId="0" borderId="8" xfId="1" applyNumberFormat="1" applyFont="1" applyFill="1" applyBorder="1"/>
    <xf numFmtId="4" fontId="12" fillId="0" borderId="4" xfId="0" applyNumberFormat="1" applyFont="1" applyBorder="1"/>
    <xf numFmtId="4" fontId="10" fillId="0" borderId="4" xfId="0" applyNumberFormat="1" applyFont="1" applyBorder="1" applyAlignment="1">
      <alignment horizontal="center"/>
    </xf>
    <xf numFmtId="4" fontId="13" fillId="0" borderId="4" xfId="1" applyNumberFormat="1" applyFont="1" applyFill="1" applyBorder="1"/>
    <xf numFmtId="4" fontId="18" fillId="0" borderId="4" xfId="1" applyNumberFormat="1" applyFont="1" applyFill="1" applyBorder="1"/>
    <xf numFmtId="4" fontId="11" fillId="0" borderId="10" xfId="1" applyNumberFormat="1" applyFont="1" applyFill="1" applyBorder="1"/>
    <xf numFmtId="3" fontId="16" fillId="0" borderId="3" xfId="0" applyFont="1" applyFill="1" applyBorder="1"/>
    <xf numFmtId="3" fontId="20" fillId="2" borderId="5" xfId="0" applyFont="1" applyFill="1" applyBorder="1" applyAlignment="1">
      <alignment vertical="center"/>
    </xf>
    <xf numFmtId="3" fontId="20" fillId="3" borderId="3" xfId="0" applyFont="1" applyFill="1" applyBorder="1" applyAlignment="1">
      <alignment vertical="center"/>
    </xf>
    <xf numFmtId="3" fontId="16" fillId="0" borderId="2" xfId="0" applyFont="1" applyFill="1" applyBorder="1"/>
    <xf numFmtId="4" fontId="13" fillId="0" borderId="12" xfId="1" applyNumberFormat="1" applyFont="1" applyFill="1" applyBorder="1"/>
    <xf numFmtId="3" fontId="19" fillId="2" borderId="2" xfId="0" applyFont="1" applyFill="1" applyBorder="1"/>
    <xf numFmtId="3" fontId="17" fillId="2" borderId="2" xfId="0" applyFont="1" applyFill="1" applyBorder="1" applyAlignment="1">
      <alignment vertical="center"/>
    </xf>
    <xf numFmtId="4" fontId="20" fillId="2" borderId="5" xfId="1" applyNumberFormat="1" applyFont="1" applyFill="1" applyBorder="1" applyAlignment="1">
      <alignment vertical="center"/>
    </xf>
    <xf numFmtId="4" fontId="6" fillId="0" borderId="6" xfId="1" applyNumberFormat="1" applyFont="1" applyFill="1" applyBorder="1"/>
    <xf numFmtId="4" fontId="20" fillId="3" borderId="3" xfId="1" applyNumberFormat="1" applyFont="1" applyFill="1" applyBorder="1" applyAlignment="1">
      <alignment vertical="center"/>
    </xf>
    <xf numFmtId="4" fontId="19" fillId="2" borderId="12" xfId="1" applyNumberFormat="1" applyFont="1" applyFill="1" applyBorder="1" applyAlignment="1">
      <alignment vertical="center"/>
    </xf>
    <xf numFmtId="4" fontId="20" fillId="2" borderId="5" xfId="0" applyNumberFormat="1" applyFont="1" applyFill="1" applyBorder="1" applyAlignment="1">
      <alignment vertical="center"/>
    </xf>
    <xf numFmtId="10" fontId="0" fillId="0" borderId="0" xfId="0" applyNumberFormat="1"/>
    <xf numFmtId="3" fontId="15" fillId="0" borderId="0" xfId="0" applyFont="1"/>
    <xf numFmtId="3" fontId="17" fillId="2" borderId="0" xfId="0" applyFont="1" applyFill="1" applyAlignment="1">
      <alignment horizontal="center" vertical="center" wrapText="1"/>
    </xf>
    <xf numFmtId="3" fontId="16" fillId="0" borderId="0" xfId="0" applyFont="1" applyFill="1" applyAlignment="1">
      <alignment horizontal="center" vertical="center" wrapText="1"/>
    </xf>
    <xf numFmtId="3" fontId="15" fillId="0" borderId="1" xfId="0" applyFont="1" applyBorder="1" applyAlignment="1">
      <alignment horizontal="left" vertical="center" wrapText="1"/>
    </xf>
    <xf numFmtId="43" fontId="3" fillId="0" borderId="3" xfId="1" applyFont="1" applyFill="1" applyBorder="1"/>
    <xf numFmtId="43" fontId="1" fillId="0" borderId="3" xfId="1" applyFont="1" applyFill="1" applyBorder="1"/>
    <xf numFmtId="43" fontId="1" fillId="0" borderId="9" xfId="1" applyFont="1" applyFill="1" applyBorder="1"/>
    <xf numFmtId="43" fontId="20" fillId="2" borderId="5" xfId="1" applyFont="1" applyFill="1" applyBorder="1" applyAlignment="1">
      <alignment vertical="center"/>
    </xf>
    <xf numFmtId="43" fontId="0" fillId="0" borderId="6" xfId="1" applyFont="1" applyBorder="1"/>
    <xf numFmtId="43" fontId="1" fillId="0" borderId="7" xfId="1" applyFont="1" applyFill="1" applyBorder="1"/>
    <xf numFmtId="43" fontId="3" fillId="4" borderId="3" xfId="1" applyFont="1" applyFill="1" applyBorder="1"/>
    <xf numFmtId="43" fontId="8" fillId="0" borderId="3" xfId="1" applyFont="1" applyFill="1" applyBorder="1"/>
    <xf numFmtId="43" fontId="0" fillId="0" borderId="3" xfId="1" applyFont="1" applyBorder="1"/>
    <xf numFmtId="43" fontId="14" fillId="0" borderId="7" xfId="1" applyFont="1" applyFill="1" applyBorder="1"/>
    <xf numFmtId="43" fontId="6" fillId="0" borderId="3" xfId="1" applyFont="1" applyFill="1" applyBorder="1"/>
    <xf numFmtId="43" fontId="6" fillId="0" borderId="7" xfId="1" applyFont="1" applyFill="1" applyBorder="1"/>
    <xf numFmtId="43" fontId="8" fillId="0" borderId="7" xfId="1" applyFont="1" applyFill="1" applyBorder="1"/>
    <xf numFmtId="43" fontId="3" fillId="4" borderId="11" xfId="1" applyFont="1" applyFill="1" applyBorder="1"/>
    <xf numFmtId="43" fontId="0" fillId="0" borderId="3" xfId="1" applyFont="1" applyFill="1" applyBorder="1"/>
    <xf numFmtId="43" fontId="16" fillId="0" borderId="3" xfId="1" applyFont="1" applyFill="1" applyBorder="1"/>
    <xf numFmtId="43" fontId="6" fillId="0" borderId="3" xfId="1" applyFont="1" applyFill="1" applyBorder="1" applyAlignment="1"/>
    <xf numFmtId="43" fontId="6" fillId="0" borderId="7" xfId="1" applyFont="1" applyFill="1" applyBorder="1" applyAlignment="1"/>
    <xf numFmtId="43" fontId="8" fillId="0" borderId="4" xfId="1" applyFont="1" applyFill="1" applyBorder="1"/>
    <xf numFmtId="43" fontId="1" fillId="0" borderId="4" xfId="1" applyFont="1" applyFill="1" applyBorder="1"/>
    <xf numFmtId="43" fontId="3" fillId="4" borderId="7" xfId="1" applyFont="1" applyFill="1" applyBorder="1"/>
    <xf numFmtId="43" fontId="13" fillId="0" borderId="3" xfId="1" applyFont="1" applyFill="1" applyBorder="1"/>
    <xf numFmtId="43" fontId="11" fillId="0" borderId="9" xfId="1" applyFont="1" applyFill="1" applyBorder="1"/>
    <xf numFmtId="43" fontId="3" fillId="2" borderId="5" xfId="1" applyFont="1" applyFill="1" applyBorder="1" applyAlignment="1">
      <alignment vertical="center"/>
    </xf>
    <xf numFmtId="43" fontId="13" fillId="0" borderId="2" xfId="1" applyFont="1" applyFill="1" applyBorder="1"/>
    <xf numFmtId="43" fontId="19" fillId="2" borderId="2" xfId="1" applyFont="1" applyFill="1" applyBorder="1" applyAlignment="1">
      <alignment vertical="center"/>
    </xf>
    <xf numFmtId="43" fontId="6" fillId="0" borderId="6" xfId="1" applyFont="1" applyFill="1" applyBorder="1"/>
    <xf numFmtId="43" fontId="3" fillId="0" borderId="3" xfId="1" applyFont="1" applyFill="1" applyBorder="1" applyAlignment="1">
      <alignment vertical="center"/>
    </xf>
    <xf numFmtId="43" fontId="20" fillId="3" borderId="3" xfId="1" applyFont="1" applyFill="1" applyBorder="1" applyAlignment="1">
      <alignment vertical="center"/>
    </xf>
    <xf numFmtId="43" fontId="7" fillId="0" borderId="3" xfId="1" applyFont="1" applyFill="1" applyBorder="1" applyAlignment="1">
      <alignment vertical="center"/>
    </xf>
    <xf numFmtId="43" fontId="6" fillId="0" borderId="9" xfId="1" applyFont="1" applyFill="1" applyBorder="1" applyAlignment="1"/>
    <xf numFmtId="10" fontId="0" fillId="0" borderId="0" xfId="0" applyNumberFormat="1" applyAlignment="1">
      <alignment horizont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2"/>
  <sheetViews>
    <sheetView tabSelected="1" zoomScaleNormal="100" zoomScaleSheetLayoutView="100" workbookViewId="0">
      <pane ySplit="6" topLeftCell="A7" activePane="bottomLeft" state="frozen"/>
      <selection pane="bottomLeft" activeCell="F10" sqref="F10"/>
    </sheetView>
  </sheetViews>
  <sheetFormatPr defaultRowHeight="12.75" x14ac:dyDescent="0.2"/>
  <cols>
    <col min="1" max="1" width="47.85546875" customWidth="1"/>
    <col min="2" max="2" width="16.7109375" style="24" hidden="1" customWidth="1"/>
    <col min="3" max="3" width="18.140625" style="24" customWidth="1"/>
  </cols>
  <sheetData>
    <row r="1" spans="1:3" x14ac:dyDescent="0.2">
      <c r="A1" s="75" t="s">
        <v>160</v>
      </c>
      <c r="C1" s="49" t="s">
        <v>119</v>
      </c>
    </row>
    <row r="3" spans="1:3" ht="42" customHeight="1" x14ac:dyDescent="0.2">
      <c r="A3" s="76" t="s">
        <v>105</v>
      </c>
      <c r="B3" s="76"/>
      <c r="C3" s="76"/>
    </row>
    <row r="4" spans="1:3" ht="12" customHeight="1" x14ac:dyDescent="0.2">
      <c r="A4" s="77" t="s">
        <v>97</v>
      </c>
      <c r="B4" s="77"/>
      <c r="C4" s="77"/>
    </row>
    <row r="5" spans="1:3" ht="12" customHeight="1" thickBot="1" x14ac:dyDescent="0.25">
      <c r="A5" s="78"/>
      <c r="B5" s="78"/>
      <c r="C5" s="78"/>
    </row>
    <row r="6" spans="1:3" ht="42" customHeight="1" thickBot="1" x14ac:dyDescent="0.25">
      <c r="A6" s="1" t="s">
        <v>0</v>
      </c>
      <c r="B6" s="25" t="s">
        <v>116</v>
      </c>
      <c r="C6" s="35" t="s">
        <v>159</v>
      </c>
    </row>
    <row r="7" spans="1:3" ht="15" customHeight="1" x14ac:dyDescent="0.2">
      <c r="A7" s="2" t="s">
        <v>1</v>
      </c>
      <c r="B7" s="26"/>
      <c r="C7" s="27"/>
    </row>
    <row r="8" spans="1:3" x14ac:dyDescent="0.2">
      <c r="A8" s="5" t="s">
        <v>2</v>
      </c>
      <c r="B8" s="52">
        <v>3575069</v>
      </c>
      <c r="C8" s="79">
        <f>C10+C11</f>
        <v>4012390</v>
      </c>
    </row>
    <row r="9" spans="1:3" x14ac:dyDescent="0.2">
      <c r="A9" s="3" t="s">
        <v>9</v>
      </c>
      <c r="B9" s="52"/>
      <c r="C9" s="79"/>
    </row>
    <row r="10" spans="1:3" x14ac:dyDescent="0.2">
      <c r="A10" s="4" t="s">
        <v>107</v>
      </c>
      <c r="B10" s="44">
        <v>3574869</v>
      </c>
      <c r="C10" s="80">
        <f>3990000+20000</f>
        <v>4010000</v>
      </c>
    </row>
    <row r="11" spans="1:3" x14ac:dyDescent="0.2">
      <c r="A11" s="4" t="s">
        <v>108</v>
      </c>
      <c r="B11" s="44">
        <v>200</v>
      </c>
      <c r="C11" s="80">
        <v>2390</v>
      </c>
    </row>
    <row r="12" spans="1:3" x14ac:dyDescent="0.2">
      <c r="A12" s="5" t="s">
        <v>3</v>
      </c>
      <c r="B12" s="36">
        <f>SUM(B14:B19)</f>
        <v>226820.6</v>
      </c>
      <c r="C12" s="79">
        <f t="shared" ref="C12" si="0">SUM(C14:C19)</f>
        <v>207606.75</v>
      </c>
    </row>
    <row r="13" spans="1:3" ht="9.9499999999999993" customHeight="1" x14ac:dyDescent="0.2">
      <c r="A13" s="3" t="s">
        <v>4</v>
      </c>
      <c r="B13" s="52"/>
      <c r="C13" s="79"/>
    </row>
    <row r="14" spans="1:3" x14ac:dyDescent="0.2">
      <c r="A14" s="4" t="s">
        <v>5</v>
      </c>
      <c r="B14" s="31">
        <v>1500</v>
      </c>
      <c r="C14" s="80">
        <v>200</v>
      </c>
    </row>
    <row r="15" spans="1:3" x14ac:dyDescent="0.2">
      <c r="A15" s="4" t="s">
        <v>145</v>
      </c>
      <c r="B15" s="31">
        <v>45000</v>
      </c>
      <c r="C15" s="80">
        <v>30000</v>
      </c>
    </row>
    <row r="16" spans="1:3" x14ac:dyDescent="0.2">
      <c r="A16" s="4" t="s">
        <v>147</v>
      </c>
      <c r="B16" s="31">
        <v>40000</v>
      </c>
      <c r="C16" s="80">
        <v>50000</v>
      </c>
    </row>
    <row r="17" spans="1:3" x14ac:dyDescent="0.2">
      <c r="A17" s="4" t="s">
        <v>146</v>
      </c>
      <c r="B17" s="31"/>
      <c r="C17" s="80">
        <v>7730.65</v>
      </c>
    </row>
    <row r="18" spans="1:3" x14ac:dyDescent="0.2">
      <c r="A18" s="4" t="s">
        <v>148</v>
      </c>
      <c r="B18" s="31">
        <v>21583.8</v>
      </c>
      <c r="C18" s="80">
        <v>22085.5</v>
      </c>
    </row>
    <row r="19" spans="1:3" x14ac:dyDescent="0.2">
      <c r="A19" s="4" t="s">
        <v>149</v>
      </c>
      <c r="B19" s="44">
        <f>SUM(B20:B25)</f>
        <v>118736.8</v>
      </c>
      <c r="C19" s="80">
        <f>SUM(C20:C25)</f>
        <v>97590.6</v>
      </c>
    </row>
    <row r="20" spans="1:3" x14ac:dyDescent="0.2">
      <c r="A20" s="4" t="s">
        <v>6</v>
      </c>
      <c r="B20" s="31">
        <v>42996</v>
      </c>
      <c r="C20" s="80">
        <f>38201.9+655.3</f>
        <v>38857.200000000004</v>
      </c>
    </row>
    <row r="21" spans="1:3" x14ac:dyDescent="0.2">
      <c r="A21" s="4" t="s">
        <v>135</v>
      </c>
      <c r="B21" s="31">
        <v>8354.5</v>
      </c>
      <c r="C21" s="80">
        <v>1004.6</v>
      </c>
    </row>
    <row r="22" spans="1:3" x14ac:dyDescent="0.2">
      <c r="A22" s="4" t="s">
        <v>7</v>
      </c>
      <c r="B22" s="31">
        <v>22167</v>
      </c>
      <c r="C22" s="80">
        <v>18468</v>
      </c>
    </row>
    <row r="23" spans="1:3" x14ac:dyDescent="0.2">
      <c r="A23" s="4" t="s">
        <v>136</v>
      </c>
      <c r="B23" s="31">
        <v>11173.3</v>
      </c>
      <c r="C23" s="80">
        <v>9053.1</v>
      </c>
    </row>
    <row r="24" spans="1:3" x14ac:dyDescent="0.2">
      <c r="A24" s="4" t="s">
        <v>106</v>
      </c>
      <c r="B24" s="31">
        <v>350</v>
      </c>
      <c r="C24" s="80">
        <v>268.8</v>
      </c>
    </row>
    <row r="25" spans="1:3" x14ac:dyDescent="0.2">
      <c r="A25" s="4" t="s">
        <v>144</v>
      </c>
      <c r="B25" s="31">
        <v>33696</v>
      </c>
      <c r="C25" s="80">
        <v>29938.9</v>
      </c>
    </row>
    <row r="26" spans="1:3" x14ac:dyDescent="0.2">
      <c r="A26" s="5" t="s">
        <v>90</v>
      </c>
      <c r="B26" s="36">
        <f>B28+B29</f>
        <v>15000</v>
      </c>
      <c r="C26" s="79">
        <f t="shared" ref="C26" si="1">C28+C29</f>
        <v>16790</v>
      </c>
    </row>
    <row r="27" spans="1:3" ht="10.5" customHeight="1" x14ac:dyDescent="0.2">
      <c r="A27" s="3" t="s">
        <v>9</v>
      </c>
      <c r="B27" s="52"/>
      <c r="C27" s="79"/>
    </row>
    <row r="28" spans="1:3" x14ac:dyDescent="0.2">
      <c r="A28" s="4" t="s">
        <v>126</v>
      </c>
      <c r="B28" s="31">
        <v>0</v>
      </c>
      <c r="C28" s="80">
        <v>1790</v>
      </c>
    </row>
    <row r="29" spans="1:3" x14ac:dyDescent="0.2">
      <c r="A29" s="4" t="s">
        <v>125</v>
      </c>
      <c r="B29" s="31">
        <v>15000</v>
      </c>
      <c r="C29" s="80">
        <v>15000</v>
      </c>
    </row>
    <row r="30" spans="1:3" x14ac:dyDescent="0.2">
      <c r="A30" s="5" t="s">
        <v>8</v>
      </c>
      <c r="B30" s="36">
        <f>B32+B33</f>
        <v>79947.399999999994</v>
      </c>
      <c r="C30" s="79">
        <f t="shared" ref="C30" si="2">C32+C33</f>
        <v>83932.3</v>
      </c>
    </row>
    <row r="31" spans="1:3" ht="9.9499999999999993" customHeight="1" x14ac:dyDescent="0.2">
      <c r="A31" s="3" t="s">
        <v>9</v>
      </c>
      <c r="B31" s="52"/>
      <c r="C31" s="79"/>
    </row>
    <row r="32" spans="1:3" x14ac:dyDescent="0.2">
      <c r="A32" s="8" t="s">
        <v>150</v>
      </c>
      <c r="B32" s="31">
        <v>79697.399999999994</v>
      </c>
      <c r="C32" s="80">
        <v>83682.3</v>
      </c>
    </row>
    <row r="33" spans="1:3" ht="13.5" thickBot="1" x14ac:dyDescent="0.25">
      <c r="A33" s="4" t="s">
        <v>10</v>
      </c>
      <c r="B33" s="31">
        <v>250</v>
      </c>
      <c r="C33" s="81">
        <v>250</v>
      </c>
    </row>
    <row r="34" spans="1:3" ht="21.75" customHeight="1" thickBot="1" x14ac:dyDescent="0.25">
      <c r="A34" s="15" t="s">
        <v>11</v>
      </c>
      <c r="B34" s="69">
        <f>B8+B12+B30+B26</f>
        <v>3896837</v>
      </c>
      <c r="C34" s="82">
        <f>C8+C12+C30+C26</f>
        <v>4320719.05</v>
      </c>
    </row>
    <row r="35" spans="1:3" ht="21.95" customHeight="1" thickTop="1" x14ac:dyDescent="0.2">
      <c r="A35" s="5" t="s">
        <v>12</v>
      </c>
      <c r="B35" s="53"/>
      <c r="C35" s="83"/>
    </row>
    <row r="36" spans="1:3" ht="9" hidden="1" customHeight="1" x14ac:dyDescent="0.2">
      <c r="A36" s="3" t="s">
        <v>9</v>
      </c>
      <c r="B36" s="44"/>
      <c r="C36" s="80"/>
    </row>
    <row r="37" spans="1:3" ht="12.75" hidden="1" customHeight="1" x14ac:dyDescent="0.2">
      <c r="A37" s="7" t="s">
        <v>23</v>
      </c>
      <c r="B37" s="54"/>
      <c r="C37" s="84"/>
    </row>
    <row r="38" spans="1:3" ht="18.95" customHeight="1" x14ac:dyDescent="0.2">
      <c r="A38" s="16" t="s">
        <v>22</v>
      </c>
      <c r="B38" s="32">
        <f t="shared" ref="B38:C38" si="3">B39+B43</f>
        <v>64180</v>
      </c>
      <c r="C38" s="85">
        <f t="shared" si="3"/>
        <v>95515</v>
      </c>
    </row>
    <row r="39" spans="1:3" ht="15" customHeight="1" x14ac:dyDescent="0.2">
      <c r="A39" s="6" t="s">
        <v>14</v>
      </c>
      <c r="B39" s="33">
        <f>B41+B42</f>
        <v>19180</v>
      </c>
      <c r="C39" s="86">
        <f>C41+C42</f>
        <v>63515</v>
      </c>
    </row>
    <row r="40" spans="1:3" ht="11.1" customHeight="1" x14ac:dyDescent="0.2">
      <c r="A40" s="3" t="s">
        <v>9</v>
      </c>
      <c r="B40" s="53"/>
      <c r="C40" s="87"/>
    </row>
    <row r="41" spans="1:3" ht="12.75" customHeight="1" x14ac:dyDescent="0.2">
      <c r="A41" s="4" t="s">
        <v>87</v>
      </c>
      <c r="B41" s="44"/>
      <c r="C41" s="80">
        <v>51000</v>
      </c>
    </row>
    <row r="42" spans="1:3" ht="12.75" customHeight="1" x14ac:dyDescent="0.2">
      <c r="A42" s="4" t="s">
        <v>17</v>
      </c>
      <c r="B42" s="44">
        <v>19180</v>
      </c>
      <c r="C42" s="80">
        <v>12515</v>
      </c>
    </row>
    <row r="43" spans="1:3" ht="15" customHeight="1" x14ac:dyDescent="0.2">
      <c r="A43" s="6" t="s">
        <v>19</v>
      </c>
      <c r="B43" s="33">
        <v>45000</v>
      </c>
      <c r="C43" s="86">
        <f>SUM(C45:C46)</f>
        <v>32000</v>
      </c>
    </row>
    <row r="44" spans="1:3" ht="11.1" customHeight="1" x14ac:dyDescent="0.2">
      <c r="A44" s="3" t="s">
        <v>9</v>
      </c>
      <c r="B44" s="53"/>
      <c r="C44" s="87"/>
    </row>
    <row r="45" spans="1:3" ht="12.75" customHeight="1" x14ac:dyDescent="0.2">
      <c r="A45" s="4" t="s">
        <v>151</v>
      </c>
      <c r="B45" s="44">
        <v>45000</v>
      </c>
      <c r="C45" s="80">
        <v>30000</v>
      </c>
    </row>
    <row r="46" spans="1:3" ht="12.75" customHeight="1" x14ac:dyDescent="0.2">
      <c r="A46" s="7" t="s">
        <v>128</v>
      </c>
      <c r="B46" s="54"/>
      <c r="C46" s="84">
        <v>2000</v>
      </c>
    </row>
    <row r="47" spans="1:3" ht="18.95" customHeight="1" x14ac:dyDescent="0.2">
      <c r="A47" s="16" t="s">
        <v>24</v>
      </c>
      <c r="B47" s="32">
        <f t="shared" ref="B47:C47" si="4">B48</f>
        <v>7660</v>
      </c>
      <c r="C47" s="85">
        <f t="shared" si="4"/>
        <v>10484</v>
      </c>
    </row>
    <row r="48" spans="1:3" ht="12.75" customHeight="1" x14ac:dyDescent="0.2">
      <c r="A48" s="6" t="s">
        <v>14</v>
      </c>
      <c r="B48" s="33">
        <v>7660</v>
      </c>
      <c r="C48" s="86">
        <f>C51</f>
        <v>10484</v>
      </c>
    </row>
    <row r="49" spans="1:3" ht="10.5" customHeight="1" x14ac:dyDescent="0.2">
      <c r="A49" s="3" t="s">
        <v>9</v>
      </c>
      <c r="B49" s="53"/>
      <c r="C49" s="87"/>
    </row>
    <row r="50" spans="1:3" ht="12.75" hidden="1" customHeight="1" x14ac:dyDescent="0.2">
      <c r="A50" s="4" t="s">
        <v>72</v>
      </c>
      <c r="B50" s="53"/>
      <c r="C50" s="87"/>
    </row>
    <row r="51" spans="1:3" ht="12.75" customHeight="1" x14ac:dyDescent="0.2">
      <c r="A51" s="4" t="s">
        <v>34</v>
      </c>
      <c r="B51" s="53">
        <v>7660</v>
      </c>
      <c r="C51" s="87">
        <f>10304+180</f>
        <v>10484</v>
      </c>
    </row>
    <row r="52" spans="1:3" ht="12.75" customHeight="1" x14ac:dyDescent="0.2">
      <c r="A52" s="19" t="s">
        <v>19</v>
      </c>
      <c r="B52" s="34">
        <v>0</v>
      </c>
      <c r="C52" s="88">
        <v>0</v>
      </c>
    </row>
    <row r="53" spans="1:3" ht="12.75" hidden="1" customHeight="1" x14ac:dyDescent="0.2">
      <c r="A53" s="3" t="s">
        <v>9</v>
      </c>
      <c r="B53" s="44"/>
      <c r="C53" s="80"/>
    </row>
    <row r="54" spans="1:3" ht="12.75" hidden="1" customHeight="1" x14ac:dyDescent="0.2">
      <c r="A54" s="7" t="s">
        <v>74</v>
      </c>
      <c r="B54" s="54"/>
      <c r="C54" s="84"/>
    </row>
    <row r="55" spans="1:3" ht="18.95" customHeight="1" x14ac:dyDescent="0.2">
      <c r="A55" s="16" t="s">
        <v>25</v>
      </c>
      <c r="B55" s="32">
        <f t="shared" ref="B55:C55" si="5">B56+B63</f>
        <v>1120747.5</v>
      </c>
      <c r="C55" s="85">
        <f t="shared" si="5"/>
        <v>1227223.8999999999</v>
      </c>
    </row>
    <row r="56" spans="1:3" ht="15" customHeight="1" x14ac:dyDescent="0.2">
      <c r="A56" s="6" t="s">
        <v>73</v>
      </c>
      <c r="B56" s="33">
        <f>SUM(B59:B62)</f>
        <v>1113747.5</v>
      </c>
      <c r="C56" s="86">
        <f>SUM(C59:C62)</f>
        <v>1211223.8999999999</v>
      </c>
    </row>
    <row r="57" spans="1:3" ht="11.25" customHeight="1" x14ac:dyDescent="0.2">
      <c r="A57" s="3" t="s">
        <v>9</v>
      </c>
      <c r="B57" s="53"/>
      <c r="C57" s="87"/>
    </row>
    <row r="58" spans="1:3" ht="12.75" customHeight="1" x14ac:dyDescent="0.2">
      <c r="A58" s="4" t="s">
        <v>26</v>
      </c>
      <c r="B58" s="53"/>
      <c r="C58" s="87"/>
    </row>
    <row r="59" spans="1:3" ht="12.75" customHeight="1" x14ac:dyDescent="0.2">
      <c r="A59" s="4" t="s">
        <v>27</v>
      </c>
      <c r="B59" s="31">
        <v>296942</v>
      </c>
      <c r="C59" s="80">
        <v>354000</v>
      </c>
    </row>
    <row r="60" spans="1:3" ht="12.75" customHeight="1" x14ac:dyDescent="0.2">
      <c r="A60" s="4" t="s">
        <v>28</v>
      </c>
      <c r="B60" s="31">
        <v>377429</v>
      </c>
      <c r="C60" s="80">
        <v>380071</v>
      </c>
    </row>
    <row r="61" spans="1:3" ht="12.75" customHeight="1" x14ac:dyDescent="0.2">
      <c r="A61" s="4" t="s">
        <v>29</v>
      </c>
      <c r="B61" s="31">
        <v>20876.5</v>
      </c>
      <c r="C61" s="80">
        <v>21152.9</v>
      </c>
    </row>
    <row r="62" spans="1:3" ht="12.75" customHeight="1" x14ac:dyDescent="0.2">
      <c r="A62" s="4" t="s">
        <v>17</v>
      </c>
      <c r="B62" s="31">
        <v>418500</v>
      </c>
      <c r="C62" s="80">
        <v>456000</v>
      </c>
    </row>
    <row r="63" spans="1:3" ht="12.75" customHeight="1" x14ac:dyDescent="0.2">
      <c r="A63" s="6" t="s">
        <v>19</v>
      </c>
      <c r="B63" s="33">
        <f>B65+B66</f>
        <v>7000</v>
      </c>
      <c r="C63" s="86">
        <f t="shared" ref="C63" si="6">C65+C66</f>
        <v>16000</v>
      </c>
    </row>
    <row r="64" spans="1:3" ht="9.75" customHeight="1" x14ac:dyDescent="0.2">
      <c r="A64" s="3" t="s">
        <v>9</v>
      </c>
      <c r="B64" s="55"/>
      <c r="C64" s="89"/>
    </row>
    <row r="65" spans="1:3" ht="14.25" customHeight="1" x14ac:dyDescent="0.2">
      <c r="A65" s="4" t="s">
        <v>77</v>
      </c>
      <c r="B65" s="55">
        <v>7000</v>
      </c>
      <c r="C65" s="89">
        <v>6000</v>
      </c>
    </row>
    <row r="66" spans="1:3" ht="12.75" customHeight="1" x14ac:dyDescent="0.2">
      <c r="A66" s="7" t="s">
        <v>23</v>
      </c>
      <c r="B66" s="56"/>
      <c r="C66" s="90">
        <v>10000</v>
      </c>
    </row>
    <row r="67" spans="1:3" ht="18.95" customHeight="1" x14ac:dyDescent="0.2">
      <c r="A67" s="16" t="s">
        <v>30</v>
      </c>
      <c r="B67" s="32">
        <f t="shared" ref="B67:C67" si="7">B68+B72</f>
        <v>33600.800000000003</v>
      </c>
      <c r="C67" s="85">
        <f t="shared" si="7"/>
        <v>34232.800000000003</v>
      </c>
    </row>
    <row r="68" spans="1:3" ht="12.75" customHeight="1" x14ac:dyDescent="0.2">
      <c r="A68" s="6" t="s">
        <v>75</v>
      </c>
      <c r="B68" s="33">
        <f>B70+B71</f>
        <v>31600.799999999999</v>
      </c>
      <c r="C68" s="86">
        <f>C70+C71</f>
        <v>32232.799999999999</v>
      </c>
    </row>
    <row r="69" spans="1:3" ht="11.1" customHeight="1" x14ac:dyDescent="0.2">
      <c r="A69" s="3" t="s">
        <v>4</v>
      </c>
      <c r="B69" s="53"/>
      <c r="C69" s="87"/>
    </row>
    <row r="70" spans="1:3" ht="12.75" customHeight="1" x14ac:dyDescent="0.2">
      <c r="A70" s="4" t="s">
        <v>17</v>
      </c>
      <c r="B70" s="31">
        <v>7600.8</v>
      </c>
      <c r="C70" s="80">
        <f>8732.8-500</f>
        <v>8232.7999999999993</v>
      </c>
    </row>
    <row r="71" spans="1:3" ht="12.75" customHeight="1" x14ac:dyDescent="0.2">
      <c r="A71" s="4" t="s">
        <v>76</v>
      </c>
      <c r="B71" s="44">
        <v>24000</v>
      </c>
      <c r="C71" s="80">
        <v>24000</v>
      </c>
    </row>
    <row r="72" spans="1:3" ht="12.75" customHeight="1" x14ac:dyDescent="0.2">
      <c r="A72" s="6" t="s">
        <v>19</v>
      </c>
      <c r="B72" s="33">
        <f>B74</f>
        <v>2000</v>
      </c>
      <c r="C72" s="86">
        <v>2000</v>
      </c>
    </row>
    <row r="73" spans="1:3" ht="11.1" customHeight="1" x14ac:dyDescent="0.2">
      <c r="A73" s="3" t="s">
        <v>4</v>
      </c>
      <c r="B73" s="53"/>
      <c r="C73" s="87"/>
    </row>
    <row r="74" spans="1:3" ht="12.75" customHeight="1" x14ac:dyDescent="0.2">
      <c r="A74" s="7" t="s">
        <v>23</v>
      </c>
      <c r="B74" s="38">
        <v>2000</v>
      </c>
      <c r="C74" s="84">
        <v>2000</v>
      </c>
    </row>
    <row r="75" spans="1:3" ht="18.95" customHeight="1" x14ac:dyDescent="0.2">
      <c r="A75" s="17" t="s">
        <v>124</v>
      </c>
      <c r="B75" s="32">
        <f t="shared" ref="B75:C75" si="8">B76+B80</f>
        <v>3709.3</v>
      </c>
      <c r="C75" s="85">
        <f t="shared" si="8"/>
        <v>3930.7</v>
      </c>
    </row>
    <row r="76" spans="1:3" ht="15" customHeight="1" x14ac:dyDescent="0.2">
      <c r="A76" s="6" t="s">
        <v>14</v>
      </c>
      <c r="B76" s="33">
        <f>B78+B79</f>
        <v>3709.3</v>
      </c>
      <c r="C76" s="86">
        <f>C78+C79</f>
        <v>3930.7</v>
      </c>
    </row>
    <row r="77" spans="1:3" ht="11.1" customHeight="1" x14ac:dyDescent="0.2">
      <c r="A77" s="3" t="s">
        <v>9</v>
      </c>
      <c r="B77" s="53"/>
      <c r="C77" s="87"/>
    </row>
    <row r="78" spans="1:3" ht="12.75" customHeight="1" x14ac:dyDescent="0.2">
      <c r="A78" s="4" t="s">
        <v>17</v>
      </c>
      <c r="B78" s="31">
        <v>1830.7</v>
      </c>
      <c r="C78" s="80">
        <v>2330.6999999999998</v>
      </c>
    </row>
    <row r="79" spans="1:3" ht="12.75" customHeight="1" x14ac:dyDescent="0.2">
      <c r="A79" s="4" t="s">
        <v>85</v>
      </c>
      <c r="B79" s="31">
        <v>1878.6</v>
      </c>
      <c r="C79" s="80">
        <v>1600</v>
      </c>
    </row>
    <row r="80" spans="1:3" ht="12.75" customHeight="1" x14ac:dyDescent="0.2">
      <c r="A80" s="19" t="s">
        <v>19</v>
      </c>
      <c r="B80" s="39">
        <v>0</v>
      </c>
      <c r="C80" s="91">
        <v>0</v>
      </c>
    </row>
    <row r="81" spans="1:3" ht="12.75" hidden="1" customHeight="1" x14ac:dyDescent="0.2">
      <c r="A81" s="3" t="s">
        <v>9</v>
      </c>
      <c r="B81" s="55"/>
      <c r="C81" s="89"/>
    </row>
    <row r="82" spans="1:3" ht="12.75" hidden="1" customHeight="1" x14ac:dyDescent="0.2">
      <c r="A82" s="4" t="s">
        <v>77</v>
      </c>
      <c r="B82" s="55"/>
      <c r="C82" s="89"/>
    </row>
    <row r="83" spans="1:3" ht="12.75" hidden="1" customHeight="1" x14ac:dyDescent="0.2">
      <c r="A83" s="8" t="s">
        <v>31</v>
      </c>
      <c r="B83" s="55"/>
      <c r="C83" s="89"/>
    </row>
    <row r="84" spans="1:3" ht="12.75" hidden="1" customHeight="1" x14ac:dyDescent="0.2">
      <c r="A84" s="7" t="s">
        <v>23</v>
      </c>
      <c r="B84" s="54"/>
      <c r="C84" s="84"/>
    </row>
    <row r="85" spans="1:3" ht="18.95" customHeight="1" x14ac:dyDescent="0.2">
      <c r="A85" s="16" t="s">
        <v>32</v>
      </c>
      <c r="B85" s="32">
        <f t="shared" ref="B85:C85" si="9">B86+B91</f>
        <v>353164.7</v>
      </c>
      <c r="C85" s="85">
        <f t="shared" si="9"/>
        <v>363327.89999999997</v>
      </c>
    </row>
    <row r="86" spans="1:3" ht="13.5" customHeight="1" x14ac:dyDescent="0.2">
      <c r="A86" s="6" t="s">
        <v>33</v>
      </c>
      <c r="B86" s="33">
        <f>B88+B90</f>
        <v>353164.7</v>
      </c>
      <c r="C86" s="86">
        <f>C88+C90+C89</f>
        <v>363327.89999999997</v>
      </c>
    </row>
    <row r="87" spans="1:3" ht="11.1" customHeight="1" x14ac:dyDescent="0.2">
      <c r="A87" s="3" t="s">
        <v>9</v>
      </c>
      <c r="B87" s="53"/>
      <c r="C87" s="87"/>
    </row>
    <row r="88" spans="1:3" ht="12.75" customHeight="1" x14ac:dyDescent="0.2">
      <c r="A88" s="4" t="s">
        <v>29</v>
      </c>
      <c r="B88" s="31">
        <v>324459.7</v>
      </c>
      <c r="C88" s="80">
        <f>334193.5+655.3</f>
        <v>334848.8</v>
      </c>
    </row>
    <row r="89" spans="1:3" ht="12.75" customHeight="1" x14ac:dyDescent="0.2">
      <c r="A89" s="4" t="s">
        <v>85</v>
      </c>
      <c r="B89" s="31"/>
      <c r="C89" s="80">
        <v>200</v>
      </c>
    </row>
    <row r="90" spans="1:3" ht="12.75" customHeight="1" x14ac:dyDescent="0.2">
      <c r="A90" s="4" t="s">
        <v>34</v>
      </c>
      <c r="B90" s="31">
        <v>28705</v>
      </c>
      <c r="C90" s="80">
        <f>29279.1-1000</f>
        <v>28279.1</v>
      </c>
    </row>
    <row r="91" spans="1:3" ht="12.75" customHeight="1" x14ac:dyDescent="0.2">
      <c r="A91" s="19" t="s">
        <v>19</v>
      </c>
      <c r="B91" s="39">
        <v>0</v>
      </c>
      <c r="C91" s="91">
        <v>0</v>
      </c>
    </row>
    <row r="92" spans="1:3" ht="9.75" hidden="1" customHeight="1" x14ac:dyDescent="0.2">
      <c r="A92" s="3" t="s">
        <v>9</v>
      </c>
      <c r="B92" s="55"/>
      <c r="C92" s="89"/>
    </row>
    <row r="93" spans="1:3" ht="12.75" hidden="1" customHeight="1" x14ac:dyDescent="0.2">
      <c r="A93" s="4" t="s">
        <v>77</v>
      </c>
      <c r="B93" s="55"/>
      <c r="C93" s="89"/>
    </row>
    <row r="94" spans="1:3" ht="12.75" hidden="1" customHeight="1" x14ac:dyDescent="0.2">
      <c r="A94" s="7" t="s">
        <v>74</v>
      </c>
      <c r="B94" s="56"/>
      <c r="C94" s="90"/>
    </row>
    <row r="95" spans="1:3" ht="18.95" customHeight="1" x14ac:dyDescent="0.2">
      <c r="A95" s="16" t="s">
        <v>35</v>
      </c>
      <c r="B95" s="32">
        <f t="shared" ref="B95:C95" si="10">B96+B103</f>
        <v>383327.2</v>
      </c>
      <c r="C95" s="85">
        <f t="shared" si="10"/>
        <v>416450.8</v>
      </c>
    </row>
    <row r="96" spans="1:3" ht="12.95" customHeight="1" x14ac:dyDescent="0.2">
      <c r="A96" s="6" t="s">
        <v>78</v>
      </c>
      <c r="B96" s="33">
        <f>SUM(B98:B102)</f>
        <v>383327.2</v>
      </c>
      <c r="C96" s="86">
        <f>SUM(C98:C102)</f>
        <v>416180.8</v>
      </c>
    </row>
    <row r="97" spans="1:3" ht="11.1" customHeight="1" x14ac:dyDescent="0.2">
      <c r="A97" s="3" t="s">
        <v>9</v>
      </c>
      <c r="B97" s="53"/>
      <c r="C97" s="87"/>
    </row>
    <row r="98" spans="1:3" ht="12.75" customHeight="1" x14ac:dyDescent="0.2">
      <c r="A98" s="4" t="s">
        <v>29</v>
      </c>
      <c r="B98" s="31">
        <v>223604</v>
      </c>
      <c r="C98" s="80">
        <v>230584</v>
      </c>
    </row>
    <row r="99" spans="1:3" ht="12.75" customHeight="1" x14ac:dyDescent="0.2">
      <c r="A99" s="4" t="s">
        <v>129</v>
      </c>
      <c r="B99" s="31">
        <v>8417.5</v>
      </c>
      <c r="C99" s="80">
        <v>29670</v>
      </c>
    </row>
    <row r="100" spans="1:3" ht="12.75" customHeight="1" x14ac:dyDescent="0.2">
      <c r="A100" s="4" t="s">
        <v>88</v>
      </c>
      <c r="B100" s="31">
        <v>100000</v>
      </c>
      <c r="C100" s="80">
        <v>90000</v>
      </c>
    </row>
    <row r="101" spans="1:3" ht="12.75" customHeight="1" x14ac:dyDescent="0.2">
      <c r="A101" s="4" t="s">
        <v>130</v>
      </c>
      <c r="B101" s="31">
        <v>30000</v>
      </c>
      <c r="C101" s="80">
        <v>40000</v>
      </c>
    </row>
    <row r="102" spans="1:3" ht="12.75" customHeight="1" x14ac:dyDescent="0.2">
      <c r="A102" s="4" t="s">
        <v>34</v>
      </c>
      <c r="B102" s="31">
        <v>21305.7</v>
      </c>
      <c r="C102" s="80">
        <f>26196.8-270</f>
        <v>25926.799999999999</v>
      </c>
    </row>
    <row r="103" spans="1:3" ht="12.75" customHeight="1" x14ac:dyDescent="0.2">
      <c r="A103" s="6" t="s">
        <v>19</v>
      </c>
      <c r="B103" s="33">
        <v>0</v>
      </c>
      <c r="C103" s="86">
        <f>C105</f>
        <v>270</v>
      </c>
    </row>
    <row r="104" spans="1:3" ht="9.75" customHeight="1" x14ac:dyDescent="0.2">
      <c r="A104" s="3" t="s">
        <v>9</v>
      </c>
      <c r="B104" s="55"/>
      <c r="C104" s="89"/>
    </row>
    <row r="105" spans="1:3" ht="12.75" customHeight="1" x14ac:dyDescent="0.2">
      <c r="A105" s="7" t="s">
        <v>23</v>
      </c>
      <c r="B105" s="56"/>
      <c r="C105" s="90">
        <v>270</v>
      </c>
    </row>
    <row r="106" spans="1:3" ht="18.95" customHeight="1" x14ac:dyDescent="0.2">
      <c r="A106" s="16" t="s">
        <v>36</v>
      </c>
      <c r="B106" s="32">
        <f t="shared" ref="B106:C106" si="11">B107+B112</f>
        <v>159458.4</v>
      </c>
      <c r="C106" s="85">
        <f t="shared" si="11"/>
        <v>189018.5</v>
      </c>
    </row>
    <row r="107" spans="1:3" ht="15" customHeight="1" x14ac:dyDescent="0.2">
      <c r="A107" s="6" t="s">
        <v>37</v>
      </c>
      <c r="B107" s="33">
        <f>SUM(B109:B111)</f>
        <v>159458.4</v>
      </c>
      <c r="C107" s="86">
        <f>SUM(C109:C111)</f>
        <v>189018.5</v>
      </c>
    </row>
    <row r="108" spans="1:3" ht="11.1" customHeight="1" x14ac:dyDescent="0.2">
      <c r="A108" s="3" t="s">
        <v>9</v>
      </c>
      <c r="B108" s="57"/>
      <c r="C108" s="87"/>
    </row>
    <row r="109" spans="1:3" ht="12.75" customHeight="1" x14ac:dyDescent="0.2">
      <c r="A109" s="4" t="s">
        <v>29</v>
      </c>
      <c r="B109" s="31">
        <v>137599.9</v>
      </c>
      <c r="C109" s="80">
        <v>165134.5</v>
      </c>
    </row>
    <row r="110" spans="1:3" ht="12.75" customHeight="1" x14ac:dyDescent="0.2">
      <c r="A110" s="4" t="s">
        <v>152</v>
      </c>
      <c r="B110" s="31">
        <v>3294</v>
      </c>
      <c r="C110" s="80">
        <v>3294</v>
      </c>
    </row>
    <row r="111" spans="1:3" ht="12.75" customHeight="1" x14ac:dyDescent="0.2">
      <c r="A111" s="4" t="s">
        <v>17</v>
      </c>
      <c r="B111" s="31">
        <v>18564.5</v>
      </c>
      <c r="C111" s="80">
        <v>20590</v>
      </c>
    </row>
    <row r="112" spans="1:3" ht="12.75" customHeight="1" x14ac:dyDescent="0.2">
      <c r="A112" s="19" t="s">
        <v>19</v>
      </c>
      <c r="B112" s="39">
        <v>0</v>
      </c>
      <c r="C112" s="91">
        <v>0</v>
      </c>
    </row>
    <row r="113" spans="1:3" ht="9.75" hidden="1" customHeight="1" x14ac:dyDescent="0.2">
      <c r="A113" s="3" t="s">
        <v>4</v>
      </c>
      <c r="B113" s="53"/>
      <c r="C113" s="80"/>
    </row>
    <row r="114" spans="1:3" ht="15" hidden="1" customHeight="1" x14ac:dyDescent="0.2">
      <c r="A114" s="4" t="s">
        <v>74</v>
      </c>
      <c r="B114" s="53"/>
      <c r="C114" s="80"/>
    </row>
    <row r="115" spans="1:3" ht="12.75" hidden="1" customHeight="1" x14ac:dyDescent="0.2">
      <c r="A115" s="7" t="s">
        <v>81</v>
      </c>
      <c r="B115" s="54"/>
      <c r="C115" s="84"/>
    </row>
    <row r="116" spans="1:3" ht="18.95" customHeight="1" x14ac:dyDescent="0.2">
      <c r="A116" s="16" t="s">
        <v>13</v>
      </c>
      <c r="B116" s="32">
        <f>B117+B127</f>
        <v>46742</v>
      </c>
      <c r="C116" s="85">
        <f>C117+C127</f>
        <v>48902.7</v>
      </c>
    </row>
    <row r="117" spans="1:3" ht="12.75" customHeight="1" x14ac:dyDescent="0.2">
      <c r="A117" s="6" t="s">
        <v>14</v>
      </c>
      <c r="B117" s="33">
        <f>SUM(B119:B126)</f>
        <v>46742</v>
      </c>
      <c r="C117" s="86">
        <f>SUM(C119:C126)</f>
        <v>48902.7</v>
      </c>
    </row>
    <row r="118" spans="1:3" ht="11.25" customHeight="1" x14ac:dyDescent="0.2">
      <c r="A118" s="3" t="s">
        <v>9</v>
      </c>
      <c r="B118" s="53"/>
      <c r="C118" s="87"/>
    </row>
    <row r="119" spans="1:3" ht="12.75" customHeight="1" x14ac:dyDescent="0.2">
      <c r="A119" s="4" t="s">
        <v>15</v>
      </c>
      <c r="B119" s="31">
        <v>17854.5</v>
      </c>
      <c r="C119" s="80">
        <v>20297.2</v>
      </c>
    </row>
    <row r="120" spans="1:3" ht="12.75" customHeight="1" x14ac:dyDescent="0.2">
      <c r="A120" s="4" t="s">
        <v>153</v>
      </c>
      <c r="B120" s="31">
        <v>4209</v>
      </c>
      <c r="C120" s="80">
        <v>5133</v>
      </c>
    </row>
    <row r="121" spans="1:3" ht="12.75" customHeight="1" x14ac:dyDescent="0.2">
      <c r="A121" s="4" t="s">
        <v>16</v>
      </c>
      <c r="B121" s="31">
        <v>1100</v>
      </c>
      <c r="C121" s="80">
        <f>1300+150</f>
        <v>1450</v>
      </c>
    </row>
    <row r="122" spans="1:3" ht="12.75" customHeight="1" x14ac:dyDescent="0.2">
      <c r="A122" s="4" t="s">
        <v>17</v>
      </c>
      <c r="B122" s="31">
        <v>17204.5</v>
      </c>
      <c r="C122" s="80">
        <f>14572.6+2500-2274-0.1-1150</f>
        <v>13648.499999999998</v>
      </c>
    </row>
    <row r="123" spans="1:3" ht="12.75" customHeight="1" x14ac:dyDescent="0.2">
      <c r="A123" s="4" t="s">
        <v>82</v>
      </c>
      <c r="B123" s="31">
        <v>500</v>
      </c>
      <c r="C123" s="80">
        <v>500</v>
      </c>
    </row>
    <row r="124" spans="1:3" ht="12.75" customHeight="1" x14ac:dyDescent="0.2">
      <c r="A124" s="4" t="s">
        <v>117</v>
      </c>
      <c r="B124" s="31"/>
      <c r="C124" s="80">
        <v>7274</v>
      </c>
    </row>
    <row r="125" spans="1:3" ht="12.75" customHeight="1" x14ac:dyDescent="0.2">
      <c r="A125" s="4" t="s">
        <v>118</v>
      </c>
      <c r="B125" s="31"/>
      <c r="C125" s="80">
        <v>600</v>
      </c>
    </row>
    <row r="126" spans="1:3" ht="12.75" hidden="1" customHeight="1" x14ac:dyDescent="0.2">
      <c r="A126" s="4" t="s">
        <v>18</v>
      </c>
      <c r="B126" s="31">
        <v>5874</v>
      </c>
      <c r="C126" s="80"/>
    </row>
    <row r="127" spans="1:3" ht="12.75" customHeight="1" x14ac:dyDescent="0.2">
      <c r="A127" s="19" t="s">
        <v>19</v>
      </c>
      <c r="B127" s="39">
        <f>B129</f>
        <v>0</v>
      </c>
      <c r="C127" s="91">
        <v>0</v>
      </c>
    </row>
    <row r="128" spans="1:3" ht="12.75" hidden="1" customHeight="1" x14ac:dyDescent="0.2">
      <c r="A128" s="3" t="s">
        <v>9</v>
      </c>
      <c r="B128" s="53"/>
      <c r="C128" s="87"/>
    </row>
    <row r="129" spans="1:3" ht="12.75" hidden="1" customHeight="1" x14ac:dyDescent="0.2">
      <c r="A129" s="4" t="s">
        <v>18</v>
      </c>
      <c r="B129" s="53"/>
      <c r="C129" s="87"/>
    </row>
    <row r="130" spans="1:3" ht="18.95" customHeight="1" x14ac:dyDescent="0.2">
      <c r="A130" s="16" t="s">
        <v>110</v>
      </c>
      <c r="B130" s="32">
        <f t="shared" ref="B130:C130" si="12">B131+B140</f>
        <v>335211.19999999995</v>
      </c>
      <c r="C130" s="85">
        <f t="shared" si="12"/>
        <v>373953.11</v>
      </c>
    </row>
    <row r="131" spans="1:3" ht="12.75" customHeight="1" x14ac:dyDescent="0.2">
      <c r="A131" s="6" t="s">
        <v>71</v>
      </c>
      <c r="B131" s="33">
        <f>SUM(B133:B138)</f>
        <v>335211.19999999995</v>
      </c>
      <c r="C131" s="86">
        <f>SUM(C133:C138)</f>
        <v>373953.11</v>
      </c>
    </row>
    <row r="132" spans="1:3" ht="10.5" customHeight="1" x14ac:dyDescent="0.2">
      <c r="A132" s="3" t="s">
        <v>9</v>
      </c>
      <c r="B132" s="53"/>
      <c r="C132" s="87"/>
    </row>
    <row r="133" spans="1:3" ht="12.75" customHeight="1" x14ac:dyDescent="0.2">
      <c r="A133" s="4" t="s">
        <v>154</v>
      </c>
      <c r="B133" s="31">
        <v>166947.29999999999</v>
      </c>
      <c r="C133" s="80">
        <v>184639.38</v>
      </c>
    </row>
    <row r="134" spans="1:3" ht="12.75" customHeight="1" x14ac:dyDescent="0.2">
      <c r="A134" s="4" t="s">
        <v>153</v>
      </c>
      <c r="B134" s="31">
        <v>56898.9</v>
      </c>
      <c r="C134" s="80">
        <v>62979.15</v>
      </c>
    </row>
    <row r="135" spans="1:3" ht="12.75" customHeight="1" x14ac:dyDescent="0.2">
      <c r="A135" s="4" t="s">
        <v>16</v>
      </c>
      <c r="B135" s="31">
        <v>200</v>
      </c>
      <c r="C135" s="80">
        <v>200</v>
      </c>
    </row>
    <row r="136" spans="1:3" ht="12.75" customHeight="1" x14ac:dyDescent="0.2">
      <c r="A136" s="4" t="s">
        <v>17</v>
      </c>
      <c r="B136" s="31">
        <v>50038.400000000001</v>
      </c>
      <c r="C136" s="80">
        <v>60808.58</v>
      </c>
    </row>
    <row r="137" spans="1:3" ht="12.75" customHeight="1" x14ac:dyDescent="0.2">
      <c r="A137" s="4" t="s">
        <v>20</v>
      </c>
      <c r="B137" s="31">
        <v>60774.6</v>
      </c>
      <c r="C137" s="80">
        <v>64864</v>
      </c>
    </row>
    <row r="138" spans="1:3" ht="12.75" customHeight="1" x14ac:dyDescent="0.2">
      <c r="A138" s="4" t="s">
        <v>21</v>
      </c>
      <c r="B138" s="31">
        <v>352</v>
      </c>
      <c r="C138" s="80">
        <v>462</v>
      </c>
    </row>
    <row r="139" spans="1:3" ht="12.75" hidden="1" customHeight="1" x14ac:dyDescent="0.2">
      <c r="A139" s="4" t="s">
        <v>85</v>
      </c>
      <c r="B139" s="31"/>
      <c r="C139" s="80"/>
    </row>
    <row r="140" spans="1:3" ht="12.75" customHeight="1" x14ac:dyDescent="0.2">
      <c r="A140" s="19" t="s">
        <v>19</v>
      </c>
      <c r="B140" s="34">
        <f>B37</f>
        <v>0</v>
      </c>
      <c r="C140" s="88">
        <v>0</v>
      </c>
    </row>
    <row r="141" spans="1:3" ht="18.95" customHeight="1" x14ac:dyDescent="0.2">
      <c r="A141" s="16" t="s">
        <v>142</v>
      </c>
      <c r="B141" s="32">
        <f t="shared" ref="B141:C141" si="13">B142+B149</f>
        <v>172958</v>
      </c>
      <c r="C141" s="85">
        <f t="shared" si="13"/>
        <v>211032.30000000002</v>
      </c>
    </row>
    <row r="142" spans="1:3" ht="12.75" customHeight="1" x14ac:dyDescent="0.2">
      <c r="A142" s="6" t="s">
        <v>14</v>
      </c>
      <c r="B142" s="33">
        <f>SUM(B144:B148)</f>
        <v>15172</v>
      </c>
      <c r="C142" s="86">
        <f t="shared" ref="C142" si="14">SUM(C144:C148)</f>
        <v>38859.599999999999</v>
      </c>
    </row>
    <row r="143" spans="1:3" ht="11.25" customHeight="1" x14ac:dyDescent="0.2">
      <c r="A143" s="3" t="s">
        <v>9</v>
      </c>
      <c r="B143" s="53"/>
      <c r="C143" s="87"/>
    </row>
    <row r="144" spans="1:3" ht="12.75" customHeight="1" x14ac:dyDescent="0.2">
      <c r="A144" s="4" t="s">
        <v>17</v>
      </c>
      <c r="B144" s="31">
        <v>1582</v>
      </c>
      <c r="C144" s="80">
        <v>1613.6</v>
      </c>
    </row>
    <row r="145" spans="1:3" ht="12.75" customHeight="1" x14ac:dyDescent="0.2">
      <c r="A145" s="8" t="s">
        <v>89</v>
      </c>
      <c r="B145" s="31">
        <v>600</v>
      </c>
      <c r="C145" s="80">
        <v>600</v>
      </c>
    </row>
    <row r="146" spans="1:3" ht="12.75" customHeight="1" x14ac:dyDescent="0.2">
      <c r="A146" s="8" t="s">
        <v>93</v>
      </c>
      <c r="B146" s="31">
        <v>3090</v>
      </c>
      <c r="C146" s="80">
        <v>2804</v>
      </c>
    </row>
    <row r="147" spans="1:3" ht="12.75" customHeight="1" x14ac:dyDescent="0.2">
      <c r="A147" s="4" t="s">
        <v>127</v>
      </c>
      <c r="B147" s="31">
        <v>6400</v>
      </c>
      <c r="C147" s="80">
        <v>33842</v>
      </c>
    </row>
    <row r="148" spans="1:3" ht="12.75" hidden="1" customHeight="1" x14ac:dyDescent="0.2">
      <c r="A148" s="4" t="s">
        <v>155</v>
      </c>
      <c r="B148" s="31">
        <v>3500</v>
      </c>
      <c r="C148" s="80">
        <v>0</v>
      </c>
    </row>
    <row r="149" spans="1:3" ht="12.75" customHeight="1" x14ac:dyDescent="0.2">
      <c r="A149" s="6" t="s">
        <v>19</v>
      </c>
      <c r="B149" s="33">
        <f>SUM(B151:B156)</f>
        <v>157786</v>
      </c>
      <c r="C149" s="86">
        <f>SUM(C151:C156)</f>
        <v>172172.7</v>
      </c>
    </row>
    <row r="150" spans="1:3" ht="11.25" customHeight="1" x14ac:dyDescent="0.2">
      <c r="A150" s="3" t="s">
        <v>9</v>
      </c>
      <c r="B150" s="55"/>
      <c r="C150" s="89"/>
    </row>
    <row r="151" spans="1:3" ht="12.75" customHeight="1" x14ac:dyDescent="0.2">
      <c r="A151" s="4" t="s">
        <v>98</v>
      </c>
      <c r="B151" s="55">
        <v>59070</v>
      </c>
      <c r="C151" s="89">
        <v>66696.7</v>
      </c>
    </row>
    <row r="152" spans="1:3" ht="12.75" hidden="1" customHeight="1" x14ac:dyDescent="0.2">
      <c r="A152" s="4" t="s">
        <v>94</v>
      </c>
      <c r="B152" s="55">
        <v>30000</v>
      </c>
      <c r="C152" s="89"/>
    </row>
    <row r="153" spans="1:3" ht="12.75" customHeight="1" x14ac:dyDescent="0.2">
      <c r="A153" s="4" t="s">
        <v>131</v>
      </c>
      <c r="B153" s="31">
        <v>13580</v>
      </c>
      <c r="C153" s="80">
        <v>13853</v>
      </c>
    </row>
    <row r="154" spans="1:3" ht="12.75" customHeight="1" x14ac:dyDescent="0.2">
      <c r="A154" s="4" t="s">
        <v>132</v>
      </c>
      <c r="B154" s="31">
        <v>50000</v>
      </c>
      <c r="C154" s="80">
        <v>85000</v>
      </c>
    </row>
    <row r="155" spans="1:3" ht="12.75" customHeight="1" x14ac:dyDescent="0.2">
      <c r="A155" s="4" t="s">
        <v>93</v>
      </c>
      <c r="B155" s="44">
        <v>5136</v>
      </c>
      <c r="C155" s="80">
        <v>5423</v>
      </c>
    </row>
    <row r="156" spans="1:3" ht="12.75" customHeight="1" x14ac:dyDescent="0.2">
      <c r="A156" s="7" t="s">
        <v>133</v>
      </c>
      <c r="B156" s="56"/>
      <c r="C156" s="90">
        <v>1200</v>
      </c>
    </row>
    <row r="157" spans="1:3" ht="18.95" customHeight="1" x14ac:dyDescent="0.2">
      <c r="A157" s="18" t="s">
        <v>120</v>
      </c>
      <c r="B157" s="40">
        <f>B158+B159</f>
        <v>216109</v>
      </c>
      <c r="C157" s="92">
        <f>C158+C159</f>
        <v>300498.90000000002</v>
      </c>
    </row>
    <row r="158" spans="1:3" ht="12.75" customHeight="1" x14ac:dyDescent="0.2">
      <c r="A158" s="4" t="s">
        <v>47</v>
      </c>
      <c r="B158" s="31">
        <v>43734</v>
      </c>
      <c r="C158" s="80">
        <v>27489</v>
      </c>
    </row>
    <row r="159" spans="1:3" ht="12.75" customHeight="1" x14ac:dyDescent="0.2">
      <c r="A159" s="7" t="s">
        <v>46</v>
      </c>
      <c r="B159" s="38">
        <v>172375</v>
      </c>
      <c r="C159" s="84">
        <f>272976+33.9</f>
        <v>273009.90000000002</v>
      </c>
    </row>
    <row r="160" spans="1:3" ht="18.95" customHeight="1" x14ac:dyDescent="0.2">
      <c r="A160" s="16" t="s">
        <v>38</v>
      </c>
      <c r="B160" s="32">
        <f t="shared" ref="B160:C160" si="15">B161+B167</f>
        <v>188000</v>
      </c>
      <c r="C160" s="85">
        <f t="shared" si="15"/>
        <v>228860</v>
      </c>
    </row>
    <row r="161" spans="1:3" ht="15" customHeight="1" x14ac:dyDescent="0.2">
      <c r="A161" s="6" t="s">
        <v>39</v>
      </c>
      <c r="B161" s="33">
        <f>SUM(B163:B166)</f>
        <v>188000</v>
      </c>
      <c r="C161" s="86">
        <f t="shared" ref="C161" si="16">SUM(C163:C166)</f>
        <v>228860</v>
      </c>
    </row>
    <row r="162" spans="1:3" ht="11.1" customHeight="1" x14ac:dyDescent="0.2">
      <c r="A162" s="3" t="s">
        <v>9</v>
      </c>
      <c r="B162" s="58"/>
      <c r="C162" s="87"/>
    </row>
    <row r="163" spans="1:3" ht="12.75" customHeight="1" x14ac:dyDescent="0.2">
      <c r="A163" s="4" t="s">
        <v>29</v>
      </c>
      <c r="B163" s="31">
        <v>149300</v>
      </c>
      <c r="C163" s="80">
        <v>176000</v>
      </c>
    </row>
    <row r="164" spans="1:3" ht="12.75" customHeight="1" x14ac:dyDescent="0.2">
      <c r="A164" s="4" t="s">
        <v>86</v>
      </c>
      <c r="B164" s="31">
        <v>30700</v>
      </c>
      <c r="C164" s="80">
        <f>34700-2200+10000</f>
        <v>42500</v>
      </c>
    </row>
    <row r="165" spans="1:3" ht="12.75" hidden="1" customHeight="1" x14ac:dyDescent="0.2">
      <c r="A165" s="4" t="s">
        <v>85</v>
      </c>
      <c r="B165" s="31"/>
      <c r="C165" s="80"/>
    </row>
    <row r="166" spans="1:3" ht="12.75" customHeight="1" x14ac:dyDescent="0.2">
      <c r="A166" s="4" t="s">
        <v>17</v>
      </c>
      <c r="B166" s="31">
        <v>8000</v>
      </c>
      <c r="C166" s="80">
        <f>8160+2200</f>
        <v>10360</v>
      </c>
    </row>
    <row r="167" spans="1:3" ht="12.75" customHeight="1" x14ac:dyDescent="0.2">
      <c r="A167" s="19" t="s">
        <v>19</v>
      </c>
      <c r="B167" s="39">
        <v>0</v>
      </c>
      <c r="C167" s="91">
        <v>0</v>
      </c>
    </row>
    <row r="168" spans="1:3" ht="9.75" hidden="1" customHeight="1" x14ac:dyDescent="0.2">
      <c r="A168" s="3" t="s">
        <v>4</v>
      </c>
      <c r="B168" s="53"/>
      <c r="C168" s="80"/>
    </row>
    <row r="169" spans="1:3" ht="12.75" hidden="1" customHeight="1" x14ac:dyDescent="0.2">
      <c r="A169" s="4" t="s">
        <v>83</v>
      </c>
      <c r="B169" s="53"/>
      <c r="C169" s="80"/>
    </row>
    <row r="170" spans="1:3" ht="12.75" hidden="1" customHeight="1" x14ac:dyDescent="0.2">
      <c r="A170" s="7" t="s">
        <v>23</v>
      </c>
      <c r="B170" s="54"/>
      <c r="C170" s="84"/>
    </row>
    <row r="171" spans="1:3" ht="18.95" customHeight="1" x14ac:dyDescent="0.2">
      <c r="A171" s="16" t="s">
        <v>111</v>
      </c>
      <c r="B171" s="32">
        <f t="shared" ref="B171:C171" si="17">B172+B177</f>
        <v>63360</v>
      </c>
      <c r="C171" s="85">
        <f t="shared" si="17"/>
        <v>10860</v>
      </c>
    </row>
    <row r="172" spans="1:3" ht="12.75" customHeight="1" x14ac:dyDescent="0.2">
      <c r="A172" s="6" t="s">
        <v>14</v>
      </c>
      <c r="B172" s="33">
        <f>SUM(B174:B176)</f>
        <v>61860</v>
      </c>
      <c r="C172" s="86">
        <f>SUM(C174:C176)</f>
        <v>9360</v>
      </c>
    </row>
    <row r="173" spans="1:3" ht="11.1" customHeight="1" x14ac:dyDescent="0.2">
      <c r="A173" s="3" t="s">
        <v>9</v>
      </c>
      <c r="B173" s="53"/>
      <c r="C173" s="87"/>
    </row>
    <row r="174" spans="1:3" ht="12.75" customHeight="1" x14ac:dyDescent="0.2">
      <c r="A174" s="4" t="s">
        <v>17</v>
      </c>
      <c r="B174" s="31">
        <v>10350</v>
      </c>
      <c r="C174" s="80">
        <f>12860-3500</f>
        <v>9360</v>
      </c>
    </row>
    <row r="175" spans="1:3" ht="12.75" hidden="1" customHeight="1" x14ac:dyDescent="0.2">
      <c r="A175" s="4" t="s">
        <v>87</v>
      </c>
      <c r="B175" s="44">
        <v>50000</v>
      </c>
      <c r="C175" s="80"/>
    </row>
    <row r="176" spans="1:3" ht="12.75" hidden="1" customHeight="1" x14ac:dyDescent="0.2">
      <c r="A176" s="4" t="s">
        <v>100</v>
      </c>
      <c r="B176" s="31">
        <v>1510</v>
      </c>
      <c r="C176" s="80"/>
    </row>
    <row r="177" spans="1:3" ht="12.75" customHeight="1" x14ac:dyDescent="0.2">
      <c r="A177" s="6" t="s">
        <v>19</v>
      </c>
      <c r="B177" s="33">
        <f>B179</f>
        <v>1500</v>
      </c>
      <c r="C177" s="86">
        <v>1500</v>
      </c>
    </row>
    <row r="178" spans="1:3" ht="9" customHeight="1" x14ac:dyDescent="0.2">
      <c r="A178" s="3" t="s">
        <v>9</v>
      </c>
      <c r="B178" s="55"/>
      <c r="C178" s="89"/>
    </row>
    <row r="179" spans="1:3" ht="12.75" customHeight="1" x14ac:dyDescent="0.2">
      <c r="A179" s="7" t="s">
        <v>23</v>
      </c>
      <c r="B179" s="38">
        <v>1500</v>
      </c>
      <c r="C179" s="84">
        <v>1500</v>
      </c>
    </row>
    <row r="180" spans="1:3" ht="12.75" hidden="1" customHeight="1" x14ac:dyDescent="0.2">
      <c r="A180" s="4" t="s">
        <v>81</v>
      </c>
      <c r="B180" s="55"/>
      <c r="C180" s="89"/>
    </row>
    <row r="181" spans="1:3" ht="18.95" customHeight="1" x14ac:dyDescent="0.2">
      <c r="A181" s="16" t="s">
        <v>40</v>
      </c>
      <c r="B181" s="32">
        <f>B182</f>
        <v>3304.9</v>
      </c>
      <c r="C181" s="85">
        <f t="shared" ref="C181" si="18">C182+C185</f>
        <v>3304.9</v>
      </c>
    </row>
    <row r="182" spans="1:3" ht="15" customHeight="1" x14ac:dyDescent="0.2">
      <c r="A182" s="6" t="s">
        <v>14</v>
      </c>
      <c r="B182" s="33">
        <f>B184</f>
        <v>3304.9</v>
      </c>
      <c r="C182" s="86">
        <f t="shared" ref="C182" si="19">C184</f>
        <v>3304.9</v>
      </c>
    </row>
    <row r="183" spans="1:3" ht="11.1" customHeight="1" x14ac:dyDescent="0.2">
      <c r="A183" s="3" t="s">
        <v>9</v>
      </c>
      <c r="B183" s="53"/>
      <c r="C183" s="87"/>
    </row>
    <row r="184" spans="1:3" ht="12.75" customHeight="1" x14ac:dyDescent="0.2">
      <c r="A184" s="4" t="s">
        <v>34</v>
      </c>
      <c r="B184" s="31">
        <v>3304.9</v>
      </c>
      <c r="C184" s="80">
        <v>3304.9</v>
      </c>
    </row>
    <row r="185" spans="1:3" ht="12" customHeight="1" x14ac:dyDescent="0.2">
      <c r="A185" s="19" t="s">
        <v>19</v>
      </c>
      <c r="B185" s="39">
        <v>0</v>
      </c>
      <c r="C185" s="91">
        <v>0</v>
      </c>
    </row>
    <row r="186" spans="1:3" ht="11.1" hidden="1" customHeight="1" x14ac:dyDescent="0.2">
      <c r="A186" s="3" t="s">
        <v>9</v>
      </c>
      <c r="B186" s="55"/>
      <c r="C186" s="89"/>
    </row>
    <row r="187" spans="1:3" ht="12.75" hidden="1" customHeight="1" x14ac:dyDescent="0.2">
      <c r="A187" s="7" t="s">
        <v>23</v>
      </c>
      <c r="B187" s="54"/>
      <c r="C187" s="84"/>
    </row>
    <row r="188" spans="1:3" ht="18.95" customHeight="1" x14ac:dyDescent="0.2">
      <c r="A188" s="16" t="s">
        <v>109</v>
      </c>
      <c r="B188" s="32">
        <f t="shared" ref="B188:C188" si="20">B189+B193</f>
        <v>57799.6</v>
      </c>
      <c r="C188" s="85">
        <f t="shared" si="20"/>
        <v>39482.44</v>
      </c>
    </row>
    <row r="189" spans="1:3" ht="15" customHeight="1" x14ac:dyDescent="0.2">
      <c r="A189" s="6" t="s">
        <v>14</v>
      </c>
      <c r="B189" s="33">
        <f t="shared" ref="B189:C189" si="21">SUM(B191:B192)</f>
        <v>57799.6</v>
      </c>
      <c r="C189" s="86">
        <f t="shared" si="21"/>
        <v>39482.44</v>
      </c>
    </row>
    <row r="190" spans="1:3" ht="11.1" customHeight="1" x14ac:dyDescent="0.2">
      <c r="A190" s="3" t="s">
        <v>9</v>
      </c>
      <c r="B190" s="53"/>
      <c r="C190" s="93"/>
    </row>
    <row r="191" spans="1:3" ht="12.75" customHeight="1" x14ac:dyDescent="0.2">
      <c r="A191" s="4" t="s">
        <v>41</v>
      </c>
      <c r="B191" s="31">
        <v>15048.4</v>
      </c>
      <c r="C191" s="80">
        <v>10000</v>
      </c>
    </row>
    <row r="192" spans="1:3" ht="12.75" customHeight="1" x14ac:dyDescent="0.2">
      <c r="A192" s="7" t="s">
        <v>96</v>
      </c>
      <c r="B192" s="38">
        <v>42751.199999999997</v>
      </c>
      <c r="C192" s="84">
        <f>31637.7+23.14-400+1375+0.5-1154-2000+0.1</f>
        <v>29482.44</v>
      </c>
    </row>
    <row r="193" spans="1:3" ht="12.75" hidden="1" customHeight="1" x14ac:dyDescent="0.2">
      <c r="A193" s="6" t="s">
        <v>19</v>
      </c>
      <c r="B193" s="33">
        <f t="shared" ref="B193" si="22">B195</f>
        <v>0</v>
      </c>
      <c r="C193" s="86"/>
    </row>
    <row r="194" spans="1:3" ht="8.25" hidden="1" customHeight="1" x14ac:dyDescent="0.2">
      <c r="A194" s="3" t="s">
        <v>9</v>
      </c>
      <c r="B194" s="55"/>
      <c r="C194" s="89"/>
    </row>
    <row r="195" spans="1:3" ht="12.75" hidden="1" customHeight="1" x14ac:dyDescent="0.2">
      <c r="A195" s="7" t="s">
        <v>95</v>
      </c>
      <c r="B195" s="38"/>
      <c r="C195" s="84"/>
    </row>
    <row r="196" spans="1:3" ht="18.95" customHeight="1" x14ac:dyDescent="0.2">
      <c r="A196" s="16" t="s">
        <v>99</v>
      </c>
      <c r="B196" s="32">
        <f t="shared" ref="B196:C196" si="23">B197+B211</f>
        <v>95919.4</v>
      </c>
      <c r="C196" s="85">
        <f t="shared" si="23"/>
        <v>101456.4</v>
      </c>
    </row>
    <row r="197" spans="1:3" ht="12.75" customHeight="1" x14ac:dyDescent="0.2">
      <c r="A197" s="6" t="s">
        <v>14</v>
      </c>
      <c r="B197" s="33">
        <f t="shared" ref="B197" si="24">SUM(B199:B210)</f>
        <v>60419.399999999994</v>
      </c>
      <c r="C197" s="86">
        <f t="shared" ref="C197" si="25">SUM(C199:C210)</f>
        <v>66631.399999999994</v>
      </c>
    </row>
    <row r="198" spans="1:3" ht="12.75" customHeight="1" x14ac:dyDescent="0.2">
      <c r="A198" s="4" t="s">
        <v>115</v>
      </c>
      <c r="B198" s="44"/>
      <c r="C198" s="94"/>
    </row>
    <row r="199" spans="1:3" ht="12.75" customHeight="1" x14ac:dyDescent="0.2">
      <c r="A199" s="4" t="s">
        <v>156</v>
      </c>
      <c r="B199" s="42">
        <v>6725</v>
      </c>
      <c r="C199" s="95">
        <v>4025</v>
      </c>
    </row>
    <row r="200" spans="1:3" ht="12.75" customHeight="1" x14ac:dyDescent="0.2">
      <c r="A200" s="4" t="s">
        <v>101</v>
      </c>
      <c r="B200" s="42">
        <v>2500</v>
      </c>
      <c r="C200" s="95">
        <v>2500</v>
      </c>
    </row>
    <row r="201" spans="1:3" ht="12.75" customHeight="1" x14ac:dyDescent="0.2">
      <c r="A201" s="4" t="s">
        <v>102</v>
      </c>
      <c r="B201" s="42">
        <v>5420</v>
      </c>
      <c r="C201" s="95">
        <v>5420</v>
      </c>
    </row>
    <row r="202" spans="1:3" ht="12.75" customHeight="1" x14ac:dyDescent="0.2">
      <c r="A202" s="4" t="s">
        <v>42</v>
      </c>
      <c r="B202" s="42">
        <v>3460</v>
      </c>
      <c r="C202" s="95">
        <v>2860</v>
      </c>
    </row>
    <row r="203" spans="1:3" ht="12.75" customHeight="1" x14ac:dyDescent="0.2">
      <c r="A203" s="4" t="s">
        <v>43</v>
      </c>
      <c r="B203" s="42">
        <v>4279</v>
      </c>
      <c r="C203" s="95">
        <v>4779</v>
      </c>
    </row>
    <row r="204" spans="1:3" ht="12.75" customHeight="1" x14ac:dyDescent="0.2">
      <c r="A204" s="4" t="s">
        <v>113</v>
      </c>
      <c r="B204" s="42">
        <v>430</v>
      </c>
      <c r="C204" s="95">
        <v>1409</v>
      </c>
    </row>
    <row r="205" spans="1:3" ht="12.75" customHeight="1" x14ac:dyDescent="0.2">
      <c r="A205" s="4" t="s">
        <v>112</v>
      </c>
      <c r="B205" s="42">
        <v>620</v>
      </c>
      <c r="C205" s="95">
        <v>641</v>
      </c>
    </row>
    <row r="206" spans="1:3" ht="12.75" customHeight="1" x14ac:dyDescent="0.2">
      <c r="A206" s="4" t="s">
        <v>44</v>
      </c>
      <c r="B206" s="42">
        <v>9190</v>
      </c>
      <c r="C206" s="95">
        <v>11190</v>
      </c>
    </row>
    <row r="207" spans="1:3" ht="12.75" customHeight="1" x14ac:dyDescent="0.2">
      <c r="A207" s="4" t="s">
        <v>45</v>
      </c>
      <c r="B207" s="42">
        <v>5769.7</v>
      </c>
      <c r="C207" s="95">
        <v>5269.7</v>
      </c>
    </row>
    <row r="208" spans="1:3" ht="12.75" customHeight="1" x14ac:dyDescent="0.2">
      <c r="A208" s="4" t="s">
        <v>103</v>
      </c>
      <c r="B208" s="42">
        <v>12025.7</v>
      </c>
      <c r="C208" s="95">
        <v>14025.7</v>
      </c>
    </row>
    <row r="209" spans="1:3" ht="12.75" customHeight="1" x14ac:dyDescent="0.2">
      <c r="A209" s="4" t="s">
        <v>91</v>
      </c>
      <c r="B209" s="42">
        <v>10000</v>
      </c>
      <c r="C209" s="95">
        <v>14500</v>
      </c>
    </row>
    <row r="210" spans="1:3" ht="12.75" customHeight="1" x14ac:dyDescent="0.2">
      <c r="A210" s="4" t="s">
        <v>114</v>
      </c>
      <c r="B210" s="42"/>
      <c r="C210" s="95">
        <v>12</v>
      </c>
    </row>
    <row r="211" spans="1:3" ht="12.75" customHeight="1" x14ac:dyDescent="0.2">
      <c r="A211" s="6" t="s">
        <v>19</v>
      </c>
      <c r="B211" s="33">
        <f>SUM(B213:B217)</f>
        <v>35500</v>
      </c>
      <c r="C211" s="86">
        <f>SUM(C213:C217)</f>
        <v>34825</v>
      </c>
    </row>
    <row r="212" spans="1:3" ht="12.75" customHeight="1" x14ac:dyDescent="0.2">
      <c r="A212" s="4" t="s">
        <v>115</v>
      </c>
      <c r="B212" s="43"/>
      <c r="C212" s="94"/>
    </row>
    <row r="213" spans="1:3" ht="12.75" hidden="1" customHeight="1" x14ac:dyDescent="0.2">
      <c r="A213" s="4" t="s">
        <v>92</v>
      </c>
      <c r="B213" s="43"/>
      <c r="C213" s="97"/>
    </row>
    <row r="214" spans="1:3" ht="12.75" customHeight="1" x14ac:dyDescent="0.2">
      <c r="A214" s="4" t="s">
        <v>42</v>
      </c>
      <c r="B214" s="43"/>
      <c r="C214" s="95">
        <v>600</v>
      </c>
    </row>
    <row r="215" spans="1:3" ht="12.75" hidden="1" customHeight="1" x14ac:dyDescent="0.2">
      <c r="A215" s="4" t="s">
        <v>45</v>
      </c>
      <c r="B215" s="44"/>
      <c r="C215" s="98"/>
    </row>
    <row r="216" spans="1:3" ht="12.75" customHeight="1" x14ac:dyDescent="0.2">
      <c r="A216" s="4" t="s">
        <v>103</v>
      </c>
      <c r="B216" s="42">
        <v>5500</v>
      </c>
      <c r="C216" s="95">
        <v>4225</v>
      </c>
    </row>
    <row r="217" spans="1:3" ht="12.75" customHeight="1" x14ac:dyDescent="0.2">
      <c r="A217" s="7" t="s">
        <v>91</v>
      </c>
      <c r="B217" s="54">
        <v>30000</v>
      </c>
      <c r="C217" s="96">
        <v>30000</v>
      </c>
    </row>
    <row r="218" spans="1:3" ht="18.95" customHeight="1" x14ac:dyDescent="0.2">
      <c r="A218" s="29" t="s">
        <v>84</v>
      </c>
      <c r="B218" s="45">
        <v>0</v>
      </c>
      <c r="C218" s="99">
        <v>1</v>
      </c>
    </row>
    <row r="219" spans="1:3" ht="18.95" customHeight="1" x14ac:dyDescent="0.2">
      <c r="A219" s="16" t="s">
        <v>143</v>
      </c>
      <c r="B219" s="32">
        <f>B221+B222</f>
        <v>329085</v>
      </c>
      <c r="C219" s="85">
        <f>C221+C222</f>
        <v>500010</v>
      </c>
    </row>
    <row r="220" spans="1:3" ht="12" customHeight="1" x14ac:dyDescent="0.2">
      <c r="A220" s="4" t="s">
        <v>9</v>
      </c>
      <c r="B220" s="36"/>
      <c r="C220" s="79"/>
    </row>
    <row r="221" spans="1:3" ht="12.75" customHeight="1" x14ac:dyDescent="0.2">
      <c r="A221" s="5" t="s">
        <v>14</v>
      </c>
      <c r="B221" s="36">
        <f>B228+B231+B236+B245+B246+B250+B260+B262+B266</f>
        <v>30547</v>
      </c>
      <c r="C221" s="79">
        <f>C228+C231+C236+C245+C246+C250+C260+C262+C266+C238</f>
        <v>193060</v>
      </c>
    </row>
    <row r="222" spans="1:3" ht="12.75" customHeight="1" x14ac:dyDescent="0.2">
      <c r="A222" s="5" t="s">
        <v>19</v>
      </c>
      <c r="B222" s="36">
        <f>B254+B257+B227+B232+B235+B241+B249+B259+B261+B265+B251+B263</f>
        <v>298538</v>
      </c>
      <c r="C222" s="79">
        <f>C254+C257+C227+C232+C235+C241+C249+C259+C261+C265+C251+C263+C237+C239+C244+C252</f>
        <v>306950</v>
      </c>
    </row>
    <row r="223" spans="1:3" ht="12.75" customHeight="1" x14ac:dyDescent="0.2">
      <c r="A223" s="3" t="s">
        <v>48</v>
      </c>
      <c r="B223" s="44"/>
      <c r="C223" s="80"/>
    </row>
    <row r="224" spans="1:3" ht="12.75" hidden="1" customHeight="1" x14ac:dyDescent="0.2">
      <c r="A224" s="4" t="s">
        <v>51</v>
      </c>
      <c r="B224" s="44"/>
      <c r="C224" s="80"/>
    </row>
    <row r="225" spans="1:3" ht="12.75" customHeight="1" x14ac:dyDescent="0.2">
      <c r="A225" s="9" t="s">
        <v>52</v>
      </c>
      <c r="B225" s="46">
        <v>34000</v>
      </c>
      <c r="C225" s="100">
        <v>150000</v>
      </c>
    </row>
    <row r="226" spans="1:3" ht="12.75" hidden="1" customHeight="1" x14ac:dyDescent="0.2">
      <c r="A226" s="4" t="s">
        <v>53</v>
      </c>
      <c r="B226" s="44"/>
      <c r="C226" s="80"/>
    </row>
    <row r="227" spans="1:3" ht="12.75" customHeight="1" x14ac:dyDescent="0.2">
      <c r="A227" s="4" t="s">
        <v>50</v>
      </c>
      <c r="B227" s="44">
        <v>34000</v>
      </c>
      <c r="C227" s="80">
        <v>0</v>
      </c>
    </row>
    <row r="228" spans="1:3" ht="12.75" customHeight="1" x14ac:dyDescent="0.2">
      <c r="A228" s="4" t="s">
        <v>61</v>
      </c>
      <c r="B228" s="44"/>
      <c r="C228" s="80">
        <v>150000</v>
      </c>
    </row>
    <row r="229" spans="1:3" ht="12.75" hidden="1" customHeight="1" x14ac:dyDescent="0.2">
      <c r="A229" s="4" t="s">
        <v>51</v>
      </c>
      <c r="B229" s="44"/>
      <c r="C229" s="80"/>
    </row>
    <row r="230" spans="1:3" ht="12.75" customHeight="1" x14ac:dyDescent="0.2">
      <c r="A230" s="9" t="s">
        <v>54</v>
      </c>
      <c r="B230" s="46">
        <f>B231+B232</f>
        <v>5277</v>
      </c>
      <c r="C230" s="100">
        <f>C231+C232</f>
        <v>32500</v>
      </c>
    </row>
    <row r="231" spans="1:3" ht="12.75" customHeight="1" x14ac:dyDescent="0.2">
      <c r="A231" s="4" t="s">
        <v>55</v>
      </c>
      <c r="B231" s="44">
        <v>2337</v>
      </c>
      <c r="C231" s="80">
        <v>1500</v>
      </c>
    </row>
    <row r="232" spans="1:3" ht="12.75" customHeight="1" x14ac:dyDescent="0.2">
      <c r="A232" s="4" t="s">
        <v>58</v>
      </c>
      <c r="B232" s="44">
        <v>2940</v>
      </c>
      <c r="C232" s="80">
        <v>31000</v>
      </c>
    </row>
    <row r="233" spans="1:3" ht="12.75" hidden="1" customHeight="1" x14ac:dyDescent="0.2">
      <c r="A233" s="4" t="s">
        <v>51</v>
      </c>
      <c r="B233" s="44"/>
      <c r="C233" s="80"/>
    </row>
    <row r="234" spans="1:3" ht="12.75" customHeight="1" x14ac:dyDescent="0.2">
      <c r="A234" s="9" t="s">
        <v>56</v>
      </c>
      <c r="B234" s="46">
        <f>B235+B236</f>
        <v>44000</v>
      </c>
      <c r="C234" s="100">
        <f>SUM(C235:C239)</f>
        <v>92000</v>
      </c>
    </row>
    <row r="235" spans="1:3" ht="12.75" customHeight="1" x14ac:dyDescent="0.2">
      <c r="A235" s="4" t="s">
        <v>57</v>
      </c>
      <c r="B235" s="44">
        <v>23090</v>
      </c>
      <c r="C235" s="80">
        <v>57300</v>
      </c>
    </row>
    <row r="236" spans="1:3" ht="12.75" customHeight="1" x14ac:dyDescent="0.2">
      <c r="A236" s="4" t="s">
        <v>64</v>
      </c>
      <c r="B236" s="44">
        <v>20910</v>
      </c>
      <c r="C236" s="80">
        <v>27050</v>
      </c>
    </row>
    <row r="237" spans="1:3" ht="12.75" customHeight="1" x14ac:dyDescent="0.2">
      <c r="A237" s="4" t="s">
        <v>58</v>
      </c>
      <c r="B237" s="44"/>
      <c r="C237" s="80">
        <v>2000</v>
      </c>
    </row>
    <row r="238" spans="1:3" ht="12.75" customHeight="1" x14ac:dyDescent="0.2">
      <c r="A238" s="4" t="s">
        <v>61</v>
      </c>
      <c r="B238" s="44"/>
      <c r="C238" s="80">
        <v>300</v>
      </c>
    </row>
    <row r="239" spans="1:3" ht="12.75" customHeight="1" x14ac:dyDescent="0.2">
      <c r="A239" s="4" t="s">
        <v>51</v>
      </c>
      <c r="B239" s="44"/>
      <c r="C239" s="80">
        <v>5350</v>
      </c>
    </row>
    <row r="240" spans="1:3" ht="12.75" customHeight="1" x14ac:dyDescent="0.2">
      <c r="A240" s="9" t="s">
        <v>59</v>
      </c>
      <c r="B240" s="46">
        <f>SUM(B241:B247)</f>
        <v>210450</v>
      </c>
      <c r="C240" s="100">
        <f>SUM(C241:C247)</f>
        <v>150000</v>
      </c>
    </row>
    <row r="241" spans="1:3" ht="12.75" customHeight="1" x14ac:dyDescent="0.2">
      <c r="A241" s="4" t="s">
        <v>50</v>
      </c>
      <c r="B241" s="44">
        <v>203900</v>
      </c>
      <c r="C241" s="80">
        <v>124380</v>
      </c>
    </row>
    <row r="242" spans="1:3" ht="12.75" hidden="1" customHeight="1" x14ac:dyDescent="0.2">
      <c r="A242" s="4" t="s">
        <v>60</v>
      </c>
      <c r="B242" s="44"/>
      <c r="C242" s="80"/>
    </row>
    <row r="243" spans="1:3" ht="12.75" hidden="1" customHeight="1" x14ac:dyDescent="0.2">
      <c r="A243" s="4" t="s">
        <v>79</v>
      </c>
      <c r="B243" s="44"/>
      <c r="C243" s="80"/>
    </row>
    <row r="244" spans="1:3" ht="12.75" customHeight="1" x14ac:dyDescent="0.2">
      <c r="A244" s="4" t="s">
        <v>80</v>
      </c>
      <c r="B244" s="44"/>
      <c r="C244" s="80">
        <v>17100</v>
      </c>
    </row>
    <row r="245" spans="1:3" ht="12.75" hidden="1" customHeight="1" x14ac:dyDescent="0.2">
      <c r="A245" s="4" t="s">
        <v>64</v>
      </c>
      <c r="B245" s="44"/>
      <c r="C245" s="80"/>
    </row>
    <row r="246" spans="1:3" ht="12.75" customHeight="1" x14ac:dyDescent="0.2">
      <c r="A246" s="4" t="s">
        <v>61</v>
      </c>
      <c r="B246" s="44">
        <v>6550</v>
      </c>
      <c r="C246" s="80">
        <v>8520</v>
      </c>
    </row>
    <row r="247" spans="1:3" ht="12.75" hidden="1" customHeight="1" x14ac:dyDescent="0.2">
      <c r="A247" s="4" t="s">
        <v>51</v>
      </c>
      <c r="B247" s="44"/>
      <c r="C247" s="80"/>
    </row>
    <row r="248" spans="1:3" ht="12.75" customHeight="1" x14ac:dyDescent="0.2">
      <c r="A248" s="9" t="s">
        <v>62</v>
      </c>
      <c r="B248" s="46">
        <f>SUM(B249:B252)</f>
        <v>3000</v>
      </c>
      <c r="C248" s="100">
        <f t="shared" ref="C248" si="26">C249+C250+C251+C252</f>
        <v>3000</v>
      </c>
    </row>
    <row r="249" spans="1:3" ht="12.75" customHeight="1" x14ac:dyDescent="0.2">
      <c r="A249" s="4" t="s">
        <v>63</v>
      </c>
      <c r="B249" s="44">
        <v>1558</v>
      </c>
      <c r="C249" s="80">
        <v>1870</v>
      </c>
    </row>
    <row r="250" spans="1:3" ht="12.75" customHeight="1" x14ac:dyDescent="0.2">
      <c r="A250" s="4" t="s">
        <v>64</v>
      </c>
      <c r="B250" s="44">
        <v>750</v>
      </c>
      <c r="C250" s="80">
        <v>1080</v>
      </c>
    </row>
    <row r="251" spans="1:3" ht="12.75" hidden="1" customHeight="1" x14ac:dyDescent="0.2">
      <c r="A251" s="4" t="s">
        <v>65</v>
      </c>
      <c r="B251" s="44">
        <v>692</v>
      </c>
      <c r="C251" s="80"/>
    </row>
    <row r="252" spans="1:3" ht="12.75" customHeight="1" x14ac:dyDescent="0.2">
      <c r="A252" s="4" t="s">
        <v>157</v>
      </c>
      <c r="B252" s="44"/>
      <c r="C252" s="80">
        <v>50</v>
      </c>
    </row>
    <row r="253" spans="1:3" ht="12.75" hidden="1" customHeight="1" x14ac:dyDescent="0.2">
      <c r="A253" s="9" t="s">
        <v>49</v>
      </c>
      <c r="B253" s="46">
        <v>1000</v>
      </c>
      <c r="C253" s="100">
        <f t="shared" ref="C253" si="27">C254+C255</f>
        <v>0</v>
      </c>
    </row>
    <row r="254" spans="1:3" ht="12.75" hidden="1" customHeight="1" x14ac:dyDescent="0.2">
      <c r="A254" s="4" t="s">
        <v>50</v>
      </c>
      <c r="B254" s="44">
        <v>1000</v>
      </c>
      <c r="C254" s="80"/>
    </row>
    <row r="255" spans="1:3" ht="12.75" hidden="1" customHeight="1" x14ac:dyDescent="0.2">
      <c r="A255" s="4" t="s">
        <v>51</v>
      </c>
      <c r="B255" s="44"/>
      <c r="C255" s="80"/>
    </row>
    <row r="256" spans="1:3" ht="12.75" customHeight="1" x14ac:dyDescent="0.2">
      <c r="A256" s="9" t="s">
        <v>134</v>
      </c>
      <c r="B256" s="46">
        <v>6358</v>
      </c>
      <c r="C256" s="100">
        <f>C257+C224</f>
        <v>22500</v>
      </c>
    </row>
    <row r="257" spans="1:3" ht="12.75" customHeight="1" x14ac:dyDescent="0.2">
      <c r="A257" s="4" t="s">
        <v>50</v>
      </c>
      <c r="B257" s="44">
        <v>6358</v>
      </c>
      <c r="C257" s="80">
        <v>22500</v>
      </c>
    </row>
    <row r="258" spans="1:3" ht="12.75" customHeight="1" x14ac:dyDescent="0.2">
      <c r="A258" s="9" t="s">
        <v>66</v>
      </c>
      <c r="B258" s="46">
        <f>SUM(B259:B263)</f>
        <v>10000</v>
      </c>
      <c r="C258" s="100">
        <f>SUM(C259:C263)</f>
        <v>50000</v>
      </c>
    </row>
    <row r="259" spans="1:3" ht="12.75" customHeight="1" x14ac:dyDescent="0.2">
      <c r="A259" s="4" t="s">
        <v>57</v>
      </c>
      <c r="B259" s="44">
        <v>1550</v>
      </c>
      <c r="C259" s="80">
        <v>2000</v>
      </c>
    </row>
    <row r="260" spans="1:3" ht="12.75" customHeight="1" x14ac:dyDescent="0.2">
      <c r="A260" s="4" t="s">
        <v>64</v>
      </c>
      <c r="B260" s="44"/>
      <c r="C260" s="80">
        <v>4600</v>
      </c>
    </row>
    <row r="261" spans="1:3" ht="12.75" customHeight="1" x14ac:dyDescent="0.2">
      <c r="A261" s="4" t="s">
        <v>65</v>
      </c>
      <c r="B261" s="44">
        <v>8200</v>
      </c>
      <c r="C261" s="80">
        <v>34500</v>
      </c>
    </row>
    <row r="262" spans="1:3" ht="12.75" hidden="1" customHeight="1" x14ac:dyDescent="0.2">
      <c r="A262" s="4" t="s">
        <v>61</v>
      </c>
      <c r="B262" s="44"/>
      <c r="C262" s="80"/>
    </row>
    <row r="263" spans="1:3" ht="12.75" customHeight="1" x14ac:dyDescent="0.2">
      <c r="A263" s="4" t="s">
        <v>157</v>
      </c>
      <c r="B263" s="55">
        <v>250</v>
      </c>
      <c r="C263" s="89">
        <v>8900</v>
      </c>
    </row>
    <row r="264" spans="1:3" ht="12.75" customHeight="1" x14ac:dyDescent="0.2">
      <c r="A264" s="9" t="s">
        <v>121</v>
      </c>
      <c r="B264" s="59">
        <v>15000</v>
      </c>
      <c r="C264" s="100">
        <f>C265+C266</f>
        <v>10</v>
      </c>
    </row>
    <row r="265" spans="1:3" ht="12.75" customHeight="1" x14ac:dyDescent="0.2">
      <c r="A265" s="51" t="s">
        <v>122</v>
      </c>
      <c r="B265" s="60">
        <v>15000</v>
      </c>
      <c r="C265" s="100">
        <v>0</v>
      </c>
    </row>
    <row r="266" spans="1:3" ht="12.75" customHeight="1" thickBot="1" x14ac:dyDescent="0.25">
      <c r="A266" s="30" t="s">
        <v>123</v>
      </c>
      <c r="B266" s="61"/>
      <c r="C266" s="101">
        <v>10</v>
      </c>
    </row>
    <row r="267" spans="1:3" ht="18.95" customHeight="1" thickBot="1" x14ac:dyDescent="0.25">
      <c r="A267" s="16" t="s">
        <v>137</v>
      </c>
      <c r="B267" s="32">
        <v>5900.9</v>
      </c>
      <c r="C267" s="85">
        <v>6618.08</v>
      </c>
    </row>
    <row r="268" spans="1:3" ht="19.5" customHeight="1" thickBot="1" x14ac:dyDescent="0.3">
      <c r="A268" s="67" t="s">
        <v>138</v>
      </c>
      <c r="B268" s="37">
        <f>B116+B130+B38+B55+B85+B95+B106+B160+B181+B188+B219+B75+B67+B171+B47+B157+B218+B196+B141+B267</f>
        <v>3640237.8999999994</v>
      </c>
      <c r="C268" s="102">
        <f>C116+C130+C38+C55+C85+C95+C106+C160+C181+C188+C219+C75+C67+C171+C47+C157+C218+C196+C141+C267</f>
        <v>4165163.4299999992</v>
      </c>
    </row>
    <row r="269" spans="1:3" ht="15" customHeight="1" thickBot="1" x14ac:dyDescent="0.25">
      <c r="A269" s="65" t="s">
        <v>139</v>
      </c>
      <c r="B269" s="66">
        <v>-5900.9</v>
      </c>
      <c r="C269" s="103">
        <v>-6618.08</v>
      </c>
    </row>
    <row r="270" spans="1:3" ht="21.75" customHeight="1" thickBot="1" x14ac:dyDescent="0.25">
      <c r="A270" s="68" t="s">
        <v>140</v>
      </c>
      <c r="B270" s="72">
        <f>SUM(B268:B269)</f>
        <v>3634336.9999999995</v>
      </c>
      <c r="C270" s="104">
        <f>SUM(C268:C269)</f>
        <v>4158545.3499999992</v>
      </c>
    </row>
    <row r="271" spans="1:3" ht="12.75" customHeight="1" x14ac:dyDescent="0.2">
      <c r="A271" s="4" t="s">
        <v>9</v>
      </c>
      <c r="B271" s="70"/>
      <c r="C271" s="105"/>
    </row>
    <row r="272" spans="1:3" ht="12.75" customHeight="1" x14ac:dyDescent="0.2">
      <c r="A272" s="62" t="s">
        <v>67</v>
      </c>
      <c r="B272" s="41">
        <f>B117+B131+B39+B48+B56+B68+B76+B86+B96+B107+B161+B172+B182+B189+B197+B158+B221+B142</f>
        <v>2914638</v>
      </c>
      <c r="C272" s="94">
        <f>C117+C131+C39+C48+C56+C68+C76+C86+C96+C107+C161+C172+C182+C189+C197+C158+C221+C142+C218</f>
        <v>3319817.7499999995</v>
      </c>
    </row>
    <row r="273" spans="1:3" ht="12.75" customHeight="1" thickBot="1" x14ac:dyDescent="0.25">
      <c r="A273" s="10" t="s">
        <v>68</v>
      </c>
      <c r="B273" s="47">
        <f>B43+B185+B72+B91+B103+B177+B80+B159+B222+B127+B63+B140+B112+B167+B211+B149+B193</f>
        <v>719699</v>
      </c>
      <c r="C273" s="106">
        <f>C43+C185+C72+C91+C103+C177+C80+C159+C222+C127+C63+C140+C112+C167+C211+C149+C193</f>
        <v>838727.60000000009</v>
      </c>
    </row>
    <row r="274" spans="1:3" ht="21.95" customHeight="1" thickBot="1" x14ac:dyDescent="0.25">
      <c r="A274" s="63" t="s">
        <v>141</v>
      </c>
      <c r="B274" s="73">
        <f>B34-B270</f>
        <v>262500.00000000047</v>
      </c>
      <c r="C274" s="82">
        <f>C34-C270</f>
        <v>162173.70000000065</v>
      </c>
    </row>
    <row r="275" spans="1:3" ht="20.100000000000001" customHeight="1" thickTop="1" x14ac:dyDescent="0.2">
      <c r="A275" s="64" t="s">
        <v>69</v>
      </c>
      <c r="B275" s="71">
        <f>SUM(B277:B278)</f>
        <v>-262500</v>
      </c>
      <c r="C275" s="107">
        <f>SUM(C277:C278)</f>
        <v>-162173.70000000001</v>
      </c>
    </row>
    <row r="276" spans="1:3" ht="9.9499999999999993" customHeight="1" x14ac:dyDescent="0.2">
      <c r="A276" s="11" t="s">
        <v>9</v>
      </c>
      <c r="B276" s="48"/>
      <c r="C276" s="108"/>
    </row>
    <row r="277" spans="1:3" ht="12.75" customHeight="1" thickBot="1" x14ac:dyDescent="0.25">
      <c r="A277" s="12" t="s">
        <v>158</v>
      </c>
      <c r="B277" s="50">
        <v>-262500</v>
      </c>
      <c r="C277" s="109">
        <v>-162173.70000000001</v>
      </c>
    </row>
    <row r="278" spans="1:3" ht="12.95" hidden="1" customHeight="1" thickBot="1" x14ac:dyDescent="0.25">
      <c r="A278" s="12" t="s">
        <v>70</v>
      </c>
      <c r="B278" s="22"/>
      <c r="C278" s="22"/>
    </row>
    <row r="279" spans="1:3" ht="12.95" hidden="1" customHeight="1" x14ac:dyDescent="0.2">
      <c r="A279" s="13"/>
      <c r="B279" s="23"/>
      <c r="C279" s="23"/>
    </row>
    <row r="280" spans="1:3" ht="12.75" hidden="1" customHeight="1" x14ac:dyDescent="0.2">
      <c r="A280" s="21" t="s">
        <v>104</v>
      </c>
      <c r="B280" s="24">
        <f>B34-B268+B275</f>
        <v>-5900.8999999994412</v>
      </c>
      <c r="C280" s="20">
        <f>C34-C268+C275</f>
        <v>-6618.0799999994342</v>
      </c>
    </row>
    <row r="281" spans="1:3" ht="12.75" customHeight="1" x14ac:dyDescent="0.2">
      <c r="A281" s="14"/>
    </row>
    <row r="282" spans="1:3" ht="12.75" customHeight="1" x14ac:dyDescent="0.2">
      <c r="A282" t="s">
        <v>14</v>
      </c>
      <c r="B282" s="74">
        <f>B272/B270</f>
        <v>0.80197240927299818</v>
      </c>
      <c r="C282" s="110">
        <f>C272/C270</f>
        <v>0.79831226320520954</v>
      </c>
    </row>
    <row r="283" spans="1:3" ht="12.75" customHeight="1" x14ac:dyDescent="0.2">
      <c r="A283" t="s">
        <v>19</v>
      </c>
      <c r="B283" s="74">
        <f>B273/B270</f>
        <v>0.19802759072700196</v>
      </c>
      <c r="C283" s="110">
        <f>C273/C270</f>
        <v>0.20168773679479057</v>
      </c>
    </row>
    <row r="284" spans="1:3" ht="12.75" customHeight="1" x14ac:dyDescent="0.2">
      <c r="B284" s="28"/>
    </row>
    <row r="285" spans="1:3" ht="12.75" customHeight="1" x14ac:dyDescent="0.2"/>
    <row r="286" spans="1:3" ht="12.75" customHeight="1" x14ac:dyDescent="0.2"/>
    <row r="287" spans="1:3" ht="12.75" customHeight="1" x14ac:dyDescent="0.2"/>
    <row r="288" spans="1:3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</sheetData>
  <mergeCells count="3">
    <mergeCell ref="A3:C3"/>
    <mergeCell ref="A4:C4"/>
    <mergeCell ref="A5:C5"/>
  </mergeCells>
  <printOptions horizontalCentered="1"/>
  <pageMargins left="0.19685039370078741" right="0.19685039370078741" top="0.59055118110236227" bottom="0.59055118110236227" header="0.51181102362204722" footer="0.31496062992125984"/>
  <pageSetup paperSize="9" scale="89" orientation="portrait" r:id="rId1"/>
  <headerFooter alignWithMargins="0">
    <oddFooter>&amp;CStránka &amp;P</oddFooter>
  </headerFooter>
  <rowBreaks count="3" manualBreakCount="3">
    <brk id="66" max="2" man="1"/>
    <brk id="140" max="2" man="1"/>
    <brk id="21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 2018</vt:lpstr>
      <vt:lpstr>'rozpočet 2018'!Názvy_tisku</vt:lpstr>
      <vt:lpstr>'rozpočet 2018'!Oblast_tisku</vt:lpstr>
    </vt:vector>
  </TitlesOfParts>
  <Company>Krajský úřad, Královehradecký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378</cp:lastModifiedBy>
  <cp:lastPrinted>2017-12-12T11:47:14Z</cp:lastPrinted>
  <dcterms:created xsi:type="dcterms:W3CDTF">2010-05-26T11:33:11Z</dcterms:created>
  <dcterms:modified xsi:type="dcterms:W3CDTF">2017-12-12T11:47:57Z</dcterms:modified>
</cp:coreProperties>
</file>