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69\Documents\Nová složka\"/>
    </mc:Choice>
  </mc:AlternateContent>
  <xr:revisionPtr revIDLastSave="0" documentId="8_{24DD9360-09D6-4F49-BD80-FBCA2ED19851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Návrh zadavatele - poznámka" sheetId="6" state="hidden" r:id="rId1"/>
    <sheet name="Výpočet vyrovnávací platby" sheetId="11" r:id="rId2"/>
    <sheet name="ref_hodnoty pro rok 2023" sheetId="10" r:id="rId3"/>
    <sheet name="Výpočet  Vyrovnávací platby" sheetId="13" r:id="rId4"/>
  </sheets>
  <definedNames>
    <definedName name="_xlnm._FilterDatabase" localSheetId="1" hidden="1">'Výpočet vyrovnávací platby'!$A$2:$I$3</definedName>
    <definedName name="_xlnm.Print_Area" localSheetId="1">'Výpočet vyrovnávací platby'!$A$1:$H$32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1" l="1"/>
  <c r="G14" i="11"/>
  <c r="G13" i="11"/>
  <c r="G12" i="11"/>
  <c r="G10" i="11"/>
  <c r="G9" i="11"/>
  <c r="G8" i="11"/>
  <c r="G7" i="11"/>
  <c r="E15" i="11"/>
  <c r="D15" i="11"/>
  <c r="E14" i="11"/>
  <c r="D14" i="11"/>
  <c r="E13" i="11"/>
  <c r="D13" i="11"/>
  <c r="E12" i="11"/>
  <c r="D12" i="11"/>
  <c r="D10" i="11"/>
  <c r="E10" i="11"/>
  <c r="E9" i="11"/>
  <c r="D9" i="11"/>
  <c r="E8" i="11"/>
  <c r="D8" i="11"/>
  <c r="E7" i="11"/>
  <c r="D7" i="11"/>
  <c r="C7" i="11" s="1"/>
  <c r="BJ40" i="10"/>
  <c r="BI40" i="10"/>
  <c r="BH40" i="10"/>
  <c r="BG40" i="10"/>
  <c r="BC40" i="10"/>
  <c r="BB40" i="10"/>
  <c r="BA40" i="10"/>
  <c r="AZ40" i="10"/>
  <c r="BC39" i="10"/>
  <c r="BB39" i="10"/>
  <c r="BA39" i="10"/>
  <c r="AZ39" i="10"/>
  <c r="P40" i="10" l="1"/>
  <c r="P39" i="10"/>
  <c r="A3" i="11" l="1"/>
  <c r="P29" i="10"/>
  <c r="P30" i="10"/>
  <c r="P31" i="10"/>
  <c r="P32" i="10"/>
  <c r="P33" i="10"/>
  <c r="P34" i="10"/>
  <c r="P35" i="10"/>
  <c r="P36" i="10"/>
  <c r="P37" i="10"/>
  <c r="P28" i="10"/>
  <c r="P6" i="10"/>
  <c r="P7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5" i="10"/>
  <c r="L1" i="11" l="1"/>
  <c r="M1" i="11" s="1"/>
  <c r="R1" i="10"/>
  <c r="S1" i="10" s="1"/>
  <c r="T1" i="10" s="1"/>
  <c r="U1" i="10" s="1"/>
  <c r="V1" i="10" s="1"/>
  <c r="W1" i="10" s="1"/>
  <c r="X1" i="10" s="1"/>
  <c r="Y1" i="10" s="1"/>
  <c r="Z1" i="10" s="1"/>
  <c r="AA1" i="10" s="1"/>
  <c r="AB1" i="10" s="1"/>
  <c r="AC1" i="10" s="1"/>
  <c r="AD1" i="10" s="1"/>
  <c r="AE1" i="10" s="1"/>
  <c r="AF1" i="10" s="1"/>
  <c r="AG1" i="10" s="1"/>
  <c r="AH1" i="10" s="1"/>
  <c r="AI1" i="10" s="1"/>
  <c r="AJ1" i="10" s="1"/>
  <c r="AK1" i="10" s="1"/>
  <c r="AL1" i="10" s="1"/>
  <c r="AM1" i="10" s="1"/>
  <c r="AN1" i="10" s="1"/>
  <c r="AO1" i="10" s="1"/>
  <c r="AP1" i="10" s="1"/>
  <c r="AQ1" i="10" s="1"/>
  <c r="AR1" i="10" s="1"/>
  <c r="AS1" i="10" s="1"/>
  <c r="AT1" i="10" s="1"/>
  <c r="AU1" i="10" s="1"/>
  <c r="AV1" i="10" s="1"/>
  <c r="AW1" i="10" s="1"/>
  <c r="AX1" i="10" s="1"/>
  <c r="N1" i="11" l="1"/>
  <c r="O1" i="11" s="1"/>
  <c r="P1" i="11" s="1"/>
  <c r="Q1" i="11" s="1"/>
  <c r="R1" i="11" s="1"/>
  <c r="S1" i="11" s="1"/>
  <c r="T1" i="11" s="1"/>
  <c r="U1" i="11" s="1"/>
  <c r="V1" i="11" s="1"/>
  <c r="W1" i="11" s="1"/>
  <c r="X1" i="11" s="1"/>
  <c r="Y1" i="11" s="1"/>
  <c r="Z1" i="11" s="1"/>
  <c r="AA1" i="11" s="1"/>
  <c r="AB1" i="11" s="1"/>
  <c r="AC1" i="11" s="1"/>
  <c r="AD1" i="11" s="1"/>
  <c r="AE1" i="11" s="1"/>
  <c r="AF1" i="11" s="1"/>
  <c r="AG1" i="11" s="1"/>
  <c r="AH1" i="11" s="1"/>
  <c r="AI1" i="11" s="1"/>
  <c r="AJ1" i="11" s="1"/>
  <c r="AK1" i="11" s="1"/>
  <c r="AL1" i="11" s="1"/>
  <c r="AM1" i="11" s="1"/>
  <c r="AN1" i="11" s="1"/>
  <c r="AO1" i="11" s="1"/>
  <c r="AP1" i="11" s="1"/>
  <c r="AQ1" i="11" s="1"/>
  <c r="AR1" i="11" s="1"/>
  <c r="AS1" i="11" s="1"/>
  <c r="C12" i="11"/>
  <c r="AY20" i="10"/>
  <c r="BF20" i="10" s="1"/>
  <c r="AZ20" i="10"/>
  <c r="BA20" i="10"/>
  <c r="BB20" i="10"/>
  <c r="BC20" i="10"/>
  <c r="BG20" i="10"/>
  <c r="BH20" i="10"/>
  <c r="BI20" i="10"/>
  <c r="BJ20" i="10"/>
  <c r="AY21" i="10"/>
  <c r="BF21" i="10" s="1"/>
  <c r="AZ21" i="10"/>
  <c r="BA21" i="10"/>
  <c r="BB21" i="10"/>
  <c r="BC21" i="10"/>
  <c r="BG21" i="10"/>
  <c r="BH21" i="10"/>
  <c r="BI21" i="10"/>
  <c r="BJ21" i="10"/>
  <c r="AY22" i="10"/>
  <c r="BF22" i="10" s="1"/>
  <c r="AZ22" i="10"/>
  <c r="BA22" i="10"/>
  <c r="BB22" i="10"/>
  <c r="BC22" i="10"/>
  <c r="BG22" i="10"/>
  <c r="BH22" i="10"/>
  <c r="BI22" i="10"/>
  <c r="BJ22" i="10"/>
  <c r="AY23" i="10"/>
  <c r="BF23" i="10" s="1"/>
  <c r="AZ23" i="10"/>
  <c r="BA23" i="10"/>
  <c r="BB23" i="10"/>
  <c r="BC23" i="10"/>
  <c r="BG23" i="10"/>
  <c r="BH23" i="10"/>
  <c r="BI23" i="10"/>
  <c r="BJ23" i="10"/>
  <c r="AY24" i="10"/>
  <c r="BF24" i="10" s="1"/>
  <c r="AZ24" i="10"/>
  <c r="BA24" i="10"/>
  <c r="BB24" i="10"/>
  <c r="BC24" i="10"/>
  <c r="BG24" i="10"/>
  <c r="BH24" i="10"/>
  <c r="BI24" i="10"/>
  <c r="BJ24" i="10"/>
  <c r="AY25" i="10"/>
  <c r="BF25" i="10" s="1"/>
  <c r="AZ25" i="10"/>
  <c r="BA25" i="10"/>
  <c r="BB25" i="10"/>
  <c r="BC25" i="10"/>
  <c r="BG25" i="10"/>
  <c r="BH25" i="10"/>
  <c r="BI25" i="10"/>
  <c r="BJ25" i="10"/>
  <c r="AY26" i="10"/>
  <c r="BF26" i="10" s="1"/>
  <c r="AZ26" i="10"/>
  <c r="BA26" i="10"/>
  <c r="BB26" i="10"/>
  <c r="BC26" i="10"/>
  <c r="BG26" i="10"/>
  <c r="BH26" i="10"/>
  <c r="BI26" i="10"/>
  <c r="BJ26" i="10"/>
  <c r="AY27" i="10"/>
  <c r="BF27" i="10" s="1"/>
  <c r="AZ27" i="10"/>
  <c r="BA27" i="10"/>
  <c r="BB27" i="10"/>
  <c r="BC27" i="10"/>
  <c r="BG27" i="10"/>
  <c r="BH27" i="10"/>
  <c r="BI27" i="10"/>
  <c r="BJ27" i="10"/>
  <c r="AY28" i="10"/>
  <c r="BF28" i="10" s="1"/>
  <c r="AZ28" i="10"/>
  <c r="BA28" i="10"/>
  <c r="BB28" i="10"/>
  <c r="BC28" i="10"/>
  <c r="BG28" i="10"/>
  <c r="BH28" i="10"/>
  <c r="BI28" i="10"/>
  <c r="BJ28" i="10"/>
  <c r="AY29" i="10"/>
  <c r="BF29" i="10" s="1"/>
  <c r="AZ29" i="10"/>
  <c r="BA29" i="10"/>
  <c r="BB29" i="10"/>
  <c r="BC29" i="10"/>
  <c r="BG29" i="10"/>
  <c r="BH29" i="10"/>
  <c r="BI29" i="10"/>
  <c r="BJ29" i="10"/>
  <c r="AY30" i="10"/>
  <c r="BF30" i="10" s="1"/>
  <c r="AZ30" i="10"/>
  <c r="BA30" i="10"/>
  <c r="BB30" i="10"/>
  <c r="BC30" i="10"/>
  <c r="BG30" i="10"/>
  <c r="BH30" i="10"/>
  <c r="BI30" i="10"/>
  <c r="BJ30" i="10"/>
  <c r="AY31" i="10"/>
  <c r="BF31" i="10" s="1"/>
  <c r="AZ31" i="10"/>
  <c r="BA31" i="10"/>
  <c r="BB31" i="10"/>
  <c r="BC31" i="10"/>
  <c r="BG31" i="10"/>
  <c r="BH31" i="10"/>
  <c r="BI31" i="10"/>
  <c r="BJ31" i="10"/>
  <c r="AY32" i="10"/>
  <c r="BF32" i="10" s="1"/>
  <c r="AZ32" i="10"/>
  <c r="BA32" i="10"/>
  <c r="BB32" i="10"/>
  <c r="BC32" i="10"/>
  <c r="BG32" i="10"/>
  <c r="BH32" i="10"/>
  <c r="BI32" i="10"/>
  <c r="BJ32" i="10"/>
  <c r="AY33" i="10"/>
  <c r="BF33" i="10" s="1"/>
  <c r="AZ33" i="10"/>
  <c r="BA33" i="10"/>
  <c r="BB33" i="10"/>
  <c r="BC33" i="10"/>
  <c r="BG33" i="10"/>
  <c r="BH33" i="10"/>
  <c r="BI33" i="10"/>
  <c r="BJ33" i="10"/>
  <c r="AY34" i="10"/>
  <c r="BF34" i="10" s="1"/>
  <c r="AZ34" i="10"/>
  <c r="BA34" i="10"/>
  <c r="BB34" i="10"/>
  <c r="BC34" i="10"/>
  <c r="BG34" i="10"/>
  <c r="BH34" i="10"/>
  <c r="BI34" i="10"/>
  <c r="BJ34" i="10"/>
  <c r="AY35" i="10"/>
  <c r="BF35" i="10" s="1"/>
  <c r="AZ35" i="10"/>
  <c r="BA35" i="10"/>
  <c r="BB35" i="10"/>
  <c r="BC35" i="10"/>
  <c r="BG35" i="10"/>
  <c r="BH35" i="10"/>
  <c r="BI35" i="10"/>
  <c r="BJ35" i="10"/>
  <c r="AY36" i="10"/>
  <c r="BF36" i="10" s="1"/>
  <c r="AZ36" i="10"/>
  <c r="BA36" i="10"/>
  <c r="BB36" i="10"/>
  <c r="BC36" i="10"/>
  <c r="BG36" i="10"/>
  <c r="BH36" i="10"/>
  <c r="BI36" i="10"/>
  <c r="BJ36" i="10"/>
  <c r="AY37" i="10"/>
  <c r="BF37" i="10" s="1"/>
  <c r="AZ37" i="10"/>
  <c r="BA37" i="10"/>
  <c r="BB37" i="10"/>
  <c r="BC37" i="10"/>
  <c r="BG37" i="10"/>
  <c r="BH37" i="10"/>
  <c r="BI37" i="10"/>
  <c r="BJ37" i="10"/>
  <c r="L7" i="11"/>
  <c r="C15" i="11" l="1"/>
  <c r="C10" i="11"/>
  <c r="C8" i="11"/>
  <c r="C14" i="11"/>
  <c r="K7" i="11"/>
  <c r="C13" i="11"/>
  <c r="CC5" i="10"/>
  <c r="CD5" i="10"/>
  <c r="CE5" i="10"/>
  <c r="CC6" i="10"/>
  <c r="CD6" i="10"/>
  <c r="CE6" i="10"/>
  <c r="CC7" i="10"/>
  <c r="CD7" i="10"/>
  <c r="CE7" i="10"/>
  <c r="CC8" i="10"/>
  <c r="CD8" i="10"/>
  <c r="CE8" i="10"/>
  <c r="CC9" i="10"/>
  <c r="CD9" i="10"/>
  <c r="CE9" i="10"/>
  <c r="CC10" i="10"/>
  <c r="CD10" i="10"/>
  <c r="CE10" i="10"/>
  <c r="CC11" i="10"/>
  <c r="CD11" i="10"/>
  <c r="CE11" i="10"/>
  <c r="CC12" i="10"/>
  <c r="CD12" i="10"/>
  <c r="CE12" i="10"/>
  <c r="CC13" i="10"/>
  <c r="CD13" i="10"/>
  <c r="CE13" i="10"/>
  <c r="CC14" i="10"/>
  <c r="CD14" i="10"/>
  <c r="CE14" i="10"/>
  <c r="CC15" i="10"/>
  <c r="CD15" i="10"/>
  <c r="CE15" i="10"/>
  <c r="CC16" i="10"/>
  <c r="CD16" i="10"/>
  <c r="CE16" i="10"/>
  <c r="CC17" i="10"/>
  <c r="CD17" i="10"/>
  <c r="CE17" i="10"/>
  <c r="CC18" i="10"/>
  <c r="CD18" i="10"/>
  <c r="CE18" i="10"/>
  <c r="CC19" i="10"/>
  <c r="CD19" i="10"/>
  <c r="CE19" i="10"/>
  <c r="CC20" i="10"/>
  <c r="CD20" i="10"/>
  <c r="CE20" i="10"/>
  <c r="CC22" i="10"/>
  <c r="CD22" i="10"/>
  <c r="CE22" i="10"/>
  <c r="CC23" i="10"/>
  <c r="CD23" i="10"/>
  <c r="CE23" i="10"/>
  <c r="CC24" i="10"/>
  <c r="CD24" i="10"/>
  <c r="CE24" i="10"/>
  <c r="CC25" i="10"/>
  <c r="CD25" i="10"/>
  <c r="CE25" i="10"/>
  <c r="CC26" i="10"/>
  <c r="CD26" i="10"/>
  <c r="CE26" i="10"/>
  <c r="CC27" i="10"/>
  <c r="CD27" i="10"/>
  <c r="CE27" i="10"/>
  <c r="CC28" i="10"/>
  <c r="CD28" i="10"/>
  <c r="CE28" i="10"/>
  <c r="CC29" i="10"/>
  <c r="CD29" i="10"/>
  <c r="CE29" i="10"/>
  <c r="CC30" i="10"/>
  <c r="CD30" i="10"/>
  <c r="CE30" i="10"/>
  <c r="CC31" i="10"/>
  <c r="CD31" i="10"/>
  <c r="CE31" i="10"/>
  <c r="CC32" i="10"/>
  <c r="CD32" i="10"/>
  <c r="CE32" i="10"/>
  <c r="CC33" i="10"/>
  <c r="CD33" i="10"/>
  <c r="CE33" i="10"/>
  <c r="CC34" i="10"/>
  <c r="CD34" i="10"/>
  <c r="CE34" i="10"/>
  <c r="CC36" i="10"/>
  <c r="CD36" i="10"/>
  <c r="CE36" i="10"/>
  <c r="CC37" i="10"/>
  <c r="CD37" i="10"/>
  <c r="CE37" i="10"/>
  <c r="CB9" i="10"/>
  <c r="CB10" i="10"/>
  <c r="CB11" i="10"/>
  <c r="CB12" i="10"/>
  <c r="CB13" i="10"/>
  <c r="CB14" i="10"/>
  <c r="CB15" i="10"/>
  <c r="CB16" i="10"/>
  <c r="CB17" i="10"/>
  <c r="CB18" i="10"/>
  <c r="CB19" i="10"/>
  <c r="CB20" i="10"/>
  <c r="CB22" i="10"/>
  <c r="CB23" i="10"/>
  <c r="CB24" i="10"/>
  <c r="CB25" i="10"/>
  <c r="CB26" i="10"/>
  <c r="CB27" i="10"/>
  <c r="CB28" i="10"/>
  <c r="CB29" i="10"/>
  <c r="CB30" i="10"/>
  <c r="CB31" i="10"/>
  <c r="CB32" i="10"/>
  <c r="CB33" i="10"/>
  <c r="CB34" i="10"/>
  <c r="CB36" i="10"/>
  <c r="CB37" i="10"/>
  <c r="CB6" i="10"/>
  <c r="CB7" i="10"/>
  <c r="CB8" i="10"/>
  <c r="CB5" i="10"/>
  <c r="BW5" i="10"/>
  <c r="BX5" i="10"/>
  <c r="BY5" i="10"/>
  <c r="BW6" i="10"/>
  <c r="BX6" i="10"/>
  <c r="BY6" i="10"/>
  <c r="BW7" i="10"/>
  <c r="BX7" i="10"/>
  <c r="BY7" i="10"/>
  <c r="BW8" i="10"/>
  <c r="BX8" i="10"/>
  <c r="BY8" i="10"/>
  <c r="BW9" i="10"/>
  <c r="BX9" i="10"/>
  <c r="BY9" i="10"/>
  <c r="BW10" i="10"/>
  <c r="BX10" i="10"/>
  <c r="BY10" i="10"/>
  <c r="BW11" i="10"/>
  <c r="BX11" i="10"/>
  <c r="BY11" i="10"/>
  <c r="BW12" i="10"/>
  <c r="BX12" i="10"/>
  <c r="BY12" i="10"/>
  <c r="BW13" i="10"/>
  <c r="BX13" i="10"/>
  <c r="BY13" i="10"/>
  <c r="BW14" i="10"/>
  <c r="BX14" i="10"/>
  <c r="BY14" i="10"/>
  <c r="BW15" i="10"/>
  <c r="BX15" i="10"/>
  <c r="BY15" i="10"/>
  <c r="BW16" i="10"/>
  <c r="BX16" i="10"/>
  <c r="BY16" i="10"/>
  <c r="BW17" i="10"/>
  <c r="BX17" i="10"/>
  <c r="BY17" i="10"/>
  <c r="BW18" i="10"/>
  <c r="BX18" i="10"/>
  <c r="BY18" i="10"/>
  <c r="BW19" i="10"/>
  <c r="BX19" i="10"/>
  <c r="BY19" i="10"/>
  <c r="BW20" i="10"/>
  <c r="BX20" i="10"/>
  <c r="BY20" i="10"/>
  <c r="BW22" i="10"/>
  <c r="BX22" i="10"/>
  <c r="BY22" i="10"/>
  <c r="BW23" i="10"/>
  <c r="BX23" i="10"/>
  <c r="BY23" i="10"/>
  <c r="BW24" i="10"/>
  <c r="BX24" i="10"/>
  <c r="BY24" i="10"/>
  <c r="BW25" i="10"/>
  <c r="BX25" i="10"/>
  <c r="BY25" i="10"/>
  <c r="BW26" i="10"/>
  <c r="BX26" i="10"/>
  <c r="BY26" i="10"/>
  <c r="BW27" i="10"/>
  <c r="BX27" i="10"/>
  <c r="BY27" i="10"/>
  <c r="BW28" i="10"/>
  <c r="BX28" i="10"/>
  <c r="BY28" i="10"/>
  <c r="BW29" i="10"/>
  <c r="BX29" i="10"/>
  <c r="BY29" i="10"/>
  <c r="BW30" i="10"/>
  <c r="BX30" i="10"/>
  <c r="BY30" i="10"/>
  <c r="BW31" i="10"/>
  <c r="BX31" i="10"/>
  <c r="BY31" i="10"/>
  <c r="BW32" i="10"/>
  <c r="BX32" i="10"/>
  <c r="BY32" i="10"/>
  <c r="BW33" i="10"/>
  <c r="BX33" i="10"/>
  <c r="BY33" i="10"/>
  <c r="BW34" i="10"/>
  <c r="BX34" i="10"/>
  <c r="BY34" i="10"/>
  <c r="BW36" i="10"/>
  <c r="BX36" i="10"/>
  <c r="BY36" i="10"/>
  <c r="BW37" i="10"/>
  <c r="BX37" i="10"/>
  <c r="BY37" i="10"/>
  <c r="BV6" i="10"/>
  <c r="BV7" i="10"/>
  <c r="BV8" i="10"/>
  <c r="BV9" i="10"/>
  <c r="BV10" i="10"/>
  <c r="BV11" i="10"/>
  <c r="BV12" i="10"/>
  <c r="BV13" i="10"/>
  <c r="BV14" i="10"/>
  <c r="BV15" i="10"/>
  <c r="BV16" i="10"/>
  <c r="BV17" i="10"/>
  <c r="BV18" i="10"/>
  <c r="BV19" i="10"/>
  <c r="BV20" i="10"/>
  <c r="BV22" i="10"/>
  <c r="BV23" i="10"/>
  <c r="BV24" i="10"/>
  <c r="BV25" i="10"/>
  <c r="BV26" i="10"/>
  <c r="BV27" i="10"/>
  <c r="BV28" i="10"/>
  <c r="BV29" i="10"/>
  <c r="BV30" i="10"/>
  <c r="BV31" i="10"/>
  <c r="BV32" i="10"/>
  <c r="BV33" i="10"/>
  <c r="BV34" i="10"/>
  <c r="BV36" i="10"/>
  <c r="BV37" i="10"/>
  <c r="BV5" i="10"/>
  <c r="C16" i="11" l="1"/>
  <c r="BJ5" i="10"/>
  <c r="BI5" i="10"/>
  <c r="BH5" i="10"/>
  <c r="BG5" i="10"/>
  <c r="BU16" i="10"/>
  <c r="CA16" i="10" s="1"/>
  <c r="BU17" i="10"/>
  <c r="CA17" i="10" s="1"/>
  <c r="BU18" i="10"/>
  <c r="CA18" i="10" s="1"/>
  <c r="BU19" i="10"/>
  <c r="CA19" i="10" s="1"/>
  <c r="BU20" i="10"/>
  <c r="CA20" i="10" s="1"/>
  <c r="BU22" i="10"/>
  <c r="CA22" i="10" s="1"/>
  <c r="BU23" i="10"/>
  <c r="CA23" i="10" s="1"/>
  <c r="BU24" i="10"/>
  <c r="CA24" i="10" s="1"/>
  <c r="BU25" i="10"/>
  <c r="CA25" i="10" s="1"/>
  <c r="BU26" i="10"/>
  <c r="CA26" i="10" s="1"/>
  <c r="BU27" i="10"/>
  <c r="CA27" i="10" s="1"/>
  <c r="BU28" i="10"/>
  <c r="CA28" i="10" s="1"/>
  <c r="BU29" i="10"/>
  <c r="CA29" i="10" s="1"/>
  <c r="BU30" i="10"/>
  <c r="CA30" i="10" s="1"/>
  <c r="BU31" i="10"/>
  <c r="CA31" i="10" s="1"/>
  <c r="BU32" i="10"/>
  <c r="CA32" i="10" s="1"/>
  <c r="BU33" i="10"/>
  <c r="CA33" i="10" s="1"/>
  <c r="BU34" i="10"/>
  <c r="CA34" i="10" s="1"/>
  <c r="BU36" i="10"/>
  <c r="CA36" i="10" s="1"/>
  <c r="BU37" i="10"/>
  <c r="CA37" i="10" s="1"/>
  <c r="BU6" i="10"/>
  <c r="CA6" i="10" s="1"/>
  <c r="BU7" i="10"/>
  <c r="CA7" i="10" s="1"/>
  <c r="BU8" i="10"/>
  <c r="CA8" i="10" s="1"/>
  <c r="BU9" i="10"/>
  <c r="CA9" i="10" s="1"/>
  <c r="BU10" i="10"/>
  <c r="CA10" i="10" s="1"/>
  <c r="BU11" i="10"/>
  <c r="CA11" i="10" s="1"/>
  <c r="BU12" i="10"/>
  <c r="CA12" i="10" s="1"/>
  <c r="BU13" i="10"/>
  <c r="CA13" i="10" s="1"/>
  <c r="BU14" i="10"/>
  <c r="CA14" i="10" s="1"/>
  <c r="BU15" i="10"/>
  <c r="CA15" i="10" s="1"/>
  <c r="AZ19" i="10"/>
  <c r="AZ18" i="10"/>
  <c r="AZ17" i="10"/>
  <c r="AZ16" i="10"/>
  <c r="AZ15" i="10"/>
  <c r="AZ14" i="10"/>
  <c r="AZ13" i="10"/>
  <c r="AZ12" i="10"/>
  <c r="AZ11" i="10"/>
  <c r="AZ10" i="10"/>
  <c r="AZ9" i="10"/>
  <c r="AZ8" i="10"/>
  <c r="AZ7" i="10"/>
  <c r="AZ6" i="10"/>
  <c r="AZ5" i="10"/>
  <c r="BC5" i="10"/>
  <c r="BB5" i="10"/>
  <c r="BA5" i="10"/>
  <c r="AY5" i="10"/>
  <c r="BF5" i="10" l="1"/>
  <c r="BG14" i="10"/>
  <c r="BH14" i="10"/>
  <c r="BI14" i="10"/>
  <c r="BJ14" i="10"/>
  <c r="BG15" i="10"/>
  <c r="BH15" i="10"/>
  <c r="BI15" i="10"/>
  <c r="BJ15" i="10"/>
  <c r="BG16" i="10"/>
  <c r="BH16" i="10"/>
  <c r="BI16" i="10"/>
  <c r="BJ16" i="10"/>
  <c r="BG17" i="10"/>
  <c r="BH17" i="10"/>
  <c r="BI17" i="10"/>
  <c r="BJ17" i="10"/>
  <c r="BG18" i="10"/>
  <c r="BH18" i="10"/>
  <c r="BI18" i="10"/>
  <c r="BJ18" i="10"/>
  <c r="BG19" i="10"/>
  <c r="BH19" i="10"/>
  <c r="BI19" i="10"/>
  <c r="BJ19" i="10"/>
  <c r="BG6" i="10"/>
  <c r="BH6" i="10"/>
  <c r="BI6" i="10"/>
  <c r="BJ6" i="10"/>
  <c r="BG7" i="10"/>
  <c r="BH7" i="10"/>
  <c r="BI7" i="10"/>
  <c r="BJ7" i="10"/>
  <c r="BG8" i="10"/>
  <c r="BH8" i="10"/>
  <c r="BI8" i="10"/>
  <c r="BJ8" i="10"/>
  <c r="BG9" i="10"/>
  <c r="BH9" i="10"/>
  <c r="BI9" i="10"/>
  <c r="BJ9" i="10"/>
  <c r="BG10" i="10"/>
  <c r="BH10" i="10"/>
  <c r="BI10" i="10"/>
  <c r="BJ10" i="10"/>
  <c r="BG11" i="10"/>
  <c r="BH11" i="10"/>
  <c r="BI11" i="10"/>
  <c r="BJ11" i="10"/>
  <c r="BG12" i="10"/>
  <c r="BH12" i="10"/>
  <c r="BI12" i="10"/>
  <c r="BJ12" i="10"/>
  <c r="BG13" i="10"/>
  <c r="BH13" i="10"/>
  <c r="BI13" i="10"/>
  <c r="BJ13" i="10"/>
  <c r="AY6" i="10"/>
  <c r="BF6" i="10" s="1"/>
  <c r="AY7" i="10"/>
  <c r="BF7" i="10" s="1"/>
  <c r="AY8" i="10"/>
  <c r="BF8" i="10" s="1"/>
  <c r="AY9" i="10"/>
  <c r="BF9" i="10" s="1"/>
  <c r="AY10" i="10"/>
  <c r="BF10" i="10" s="1"/>
  <c r="AY11" i="10"/>
  <c r="BF11" i="10" s="1"/>
  <c r="AY12" i="10"/>
  <c r="BF12" i="10" s="1"/>
  <c r="AY13" i="10"/>
  <c r="BF13" i="10" s="1"/>
  <c r="AY14" i="10"/>
  <c r="BF14" i="10" s="1"/>
  <c r="AY15" i="10"/>
  <c r="BF15" i="10" s="1"/>
  <c r="AY16" i="10"/>
  <c r="BF16" i="10" s="1"/>
  <c r="AY17" i="10"/>
  <c r="BF17" i="10" s="1"/>
  <c r="AY18" i="10"/>
  <c r="BF18" i="10" s="1"/>
  <c r="AY19" i="10"/>
  <c r="BF19" i="10" s="1"/>
  <c r="BC19" i="10"/>
  <c r="BC18" i="10"/>
  <c r="BC17" i="10"/>
  <c r="BC16" i="10"/>
  <c r="BC15" i="10"/>
  <c r="BC14" i="10"/>
  <c r="BC13" i="10"/>
  <c r="BC12" i="10"/>
  <c r="BC11" i="10"/>
  <c r="BC10" i="10"/>
  <c r="BC9" i="10"/>
  <c r="BC8" i="10"/>
  <c r="BC7" i="10"/>
  <c r="BC6" i="10"/>
  <c r="BB19" i="10"/>
  <c r="BB18" i="10"/>
  <c r="BB17" i="10"/>
  <c r="BB16" i="10"/>
  <c r="BB15" i="10"/>
  <c r="BB14" i="10"/>
  <c r="BB13" i="10"/>
  <c r="BB12" i="10"/>
  <c r="BB11" i="10"/>
  <c r="BB10" i="10"/>
  <c r="BB9" i="10"/>
  <c r="BB8" i="10"/>
  <c r="BB7" i="10"/>
  <c r="BB6" i="10"/>
  <c r="BA15" i="10"/>
  <c r="BA16" i="10"/>
  <c r="BA17" i="10"/>
  <c r="BA18" i="10"/>
  <c r="BA19" i="10"/>
  <c r="BA6" i="10"/>
  <c r="BA7" i="10"/>
  <c r="BA8" i="10"/>
  <c r="BA9" i="10"/>
  <c r="BA10" i="10"/>
  <c r="BA11" i="10"/>
  <c r="BA12" i="10"/>
  <c r="BA13" i="10"/>
  <c r="BA14" i="10"/>
  <c r="BU5" i="10" l="1"/>
  <c r="CA5" i="10" s="1"/>
  <c r="C9" i="11" l="1"/>
  <c r="C11" i="11" l="1"/>
  <c r="C17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Guman Ivan Ing.</author>
  </authors>
  <commentList>
    <comment ref="A1" authorId="0" shapeId="0" xr:uid="{67A79E41-D6F4-44E0-BC35-D4782B43E9D2}">
      <text>
        <r>
          <rPr>
            <b/>
            <sz val="9"/>
            <color indexed="81"/>
            <rFont val="Tahoma"/>
            <charset val="1"/>
          </rPr>
          <t>Guman Ivan Ing.:</t>
        </r>
        <r>
          <rPr>
            <sz val="9"/>
            <color indexed="81"/>
            <rFont val="Tahoma"/>
            <charset val="1"/>
          </rPr>
          <t xml:space="preserve">
navýšení na jednoho specializovaného odborného pracovníka
</t>
        </r>
      </text>
    </comment>
  </commentList>
</comments>
</file>

<file path=xl/sharedStrings.xml><?xml version="1.0" encoding="utf-8"?>
<sst xmlns="http://schemas.openxmlformats.org/spreadsheetml/2006/main" count="2412" uniqueCount="756">
  <si>
    <t>Název služby</t>
  </si>
  <si>
    <t>Poskytovatel</t>
  </si>
  <si>
    <t>Kód KP</t>
  </si>
  <si>
    <t>Identifikátor</t>
  </si>
  <si>
    <t>Zadavatel</t>
  </si>
  <si>
    <t>Rok</t>
  </si>
  <si>
    <t>Datum změny</t>
  </si>
  <si>
    <t>Platnost pověření do</t>
  </si>
  <si>
    <t>Přímý personál (KS)</t>
  </si>
  <si>
    <t>Personál na pozici sociální pracovník (KS)</t>
  </si>
  <si>
    <t>Personál na pozici pracovník v sociálních službách (KS)</t>
  </si>
  <si>
    <t>Zdravotnický pracovník (KS)</t>
  </si>
  <si>
    <t>Pedagogický pracovník nebo další odborný (KS)</t>
  </si>
  <si>
    <t>Kapacita počet lůžek</t>
  </si>
  <si>
    <t>Kapacita počet uživatelů/ intervencí</t>
  </si>
  <si>
    <t>Kapacita počet uživatelů v jeden okamžik</t>
  </si>
  <si>
    <t>Kapapcita - počet výjezdních jednotek</t>
  </si>
  <si>
    <t>Působnost obec</t>
  </si>
  <si>
    <t>Působnost PO2</t>
  </si>
  <si>
    <t>Působnost PO3</t>
  </si>
  <si>
    <t>Působnost okres</t>
  </si>
  <si>
    <t>Působnost kraj</t>
  </si>
  <si>
    <t>Forma (karta služby)</t>
  </si>
  <si>
    <t>Časová dostupnost</t>
  </si>
  <si>
    <t>Věková skupina (karta služby)</t>
  </si>
  <si>
    <t>Cílová skupina (karta služby)</t>
  </si>
  <si>
    <t>Vypočtené náklady (KS)</t>
  </si>
  <si>
    <t>Vypočtené příjmy (KS)</t>
  </si>
  <si>
    <t>Vypočtená vyrovnávací platba (KS)</t>
  </si>
  <si>
    <t>Lékař hospicvé péče (KS)</t>
  </si>
  <si>
    <t>Středisko rané péče Sluníčko</t>
  </si>
  <si>
    <t>Oblastní charita Hradec Králové</t>
  </si>
  <si>
    <t>54_Nach_OKR_ZDRP_0_0_0_0</t>
  </si>
  <si>
    <t>Náchod</t>
  </si>
  <si>
    <t>54_HrKr_OKR_ZDRP_0_0_0_0</t>
  </si>
  <si>
    <t>Hradec Králové</t>
  </si>
  <si>
    <t>54_Rych_OKR_ZDRP_0_0_0_0</t>
  </si>
  <si>
    <t>Rychnov nad Kněžnou</t>
  </si>
  <si>
    <t>54_Trut_OKR_ZDRP_0_0_0_0</t>
  </si>
  <si>
    <t>Trutnov</t>
  </si>
  <si>
    <t>54_Jici_OKR_ZDRP_0_0_0_0</t>
  </si>
  <si>
    <t>Jičín</t>
  </si>
  <si>
    <t>Oblastní charita Červený Kostelec</t>
  </si>
  <si>
    <t>44_KHKr_KHK_CHRN_0_0_0_0</t>
  </si>
  <si>
    <t>KHK</t>
  </si>
  <si>
    <t>Obecný zájem, z. ú.</t>
  </si>
  <si>
    <t>Obecný zájem, z.ú.</t>
  </si>
  <si>
    <t>40_Smir_PO2_SENI_0_0_0_0</t>
  </si>
  <si>
    <t>Smiřice</t>
  </si>
  <si>
    <t>Ambulantní centrum Hradec Králové</t>
  </si>
  <si>
    <t>Laxus z.ú.</t>
  </si>
  <si>
    <t>64_KHKr_KHK _NAVL_0_0_0_0</t>
  </si>
  <si>
    <t>Charitní pečovatelská služba Hradec Králové</t>
  </si>
  <si>
    <t>40_HrKr_PO2_SENI_0_0_0_0</t>
  </si>
  <si>
    <t>40_Treb_PO2_SENI_0_0_0_0</t>
  </si>
  <si>
    <t>Třebechovice pod Orebem</t>
  </si>
  <si>
    <t>Poradna pro lidi v tísni Hradec Králové</t>
  </si>
  <si>
    <t>37_HrKr_OKR_KRIS_0_0_0_0</t>
  </si>
  <si>
    <t>Dům Matky Terezy Hradec Králové</t>
  </si>
  <si>
    <t>70_HrKr_PO3_ZNZP_0_0_0_0</t>
  </si>
  <si>
    <t>Domov pro matky s dětmi Hradec Králové</t>
  </si>
  <si>
    <t>57_HrKr_OKR_DMRO_0_0_0_0</t>
  </si>
  <si>
    <t>57_HrKr_OKR_BEZD_0_0_0_0</t>
  </si>
  <si>
    <t>63_HrKr_PO3_BEZD_0_0_0_0</t>
  </si>
  <si>
    <t>61_HrKr_PO3_BEZD_0_0_0_0</t>
  </si>
  <si>
    <t>Intervenční centrum Hradec Králové</t>
  </si>
  <si>
    <t>6a_KHKr_KHK_KRIS_0_0_0_0</t>
  </si>
  <si>
    <t>Oblastní charita Sobotka - Charitní pečovatelská služba</t>
  </si>
  <si>
    <t>Oblastní charita Sobotka</t>
  </si>
  <si>
    <t>40_Sobo_PO2_SENI_0_0_0_0</t>
  </si>
  <si>
    <t>Sobotka</t>
  </si>
  <si>
    <t>Oblastní charita Sobotka - Domov pokojného stáří Libošovice</t>
  </si>
  <si>
    <t>49_Jici_PO3_SENI_0_0_0_0</t>
  </si>
  <si>
    <t>Pečovatelská služba Meziměstí</t>
  </si>
  <si>
    <t>Město Meziměstí</t>
  </si>
  <si>
    <t>40_Tepl_PO2_SENI_0_0_0_0</t>
  </si>
  <si>
    <t>Teplice nad Metují</t>
  </si>
  <si>
    <t>Město Nový Bydžov</t>
  </si>
  <si>
    <t>65_NoBy_PO3_ZNZP_0_0_0_0</t>
  </si>
  <si>
    <t>Nový Bydžov</t>
  </si>
  <si>
    <t>Pečovatelská služba Teplice nad Metují</t>
  </si>
  <si>
    <t>Město Teplice nad Metují</t>
  </si>
  <si>
    <t>Pečovatelská služba města Úpice</t>
  </si>
  <si>
    <t>Město Úpice</t>
  </si>
  <si>
    <t>40_Upic_PO2_SENI_0_0_0_0</t>
  </si>
  <si>
    <t>Úpice</t>
  </si>
  <si>
    <t>Pečovatelská služba Kvasiny</t>
  </si>
  <si>
    <t>Obec Kvasiny</t>
  </si>
  <si>
    <t>40_Rych_PO2_SENI_0_0_0_0</t>
  </si>
  <si>
    <t>Středisko sociálních služeb Chlumec nad Cidlinou o.p.s.</t>
  </si>
  <si>
    <t>40_Chlu_PO2_SENI_0_0_0_0</t>
  </si>
  <si>
    <t>Chlumec nad Cidlinou</t>
  </si>
  <si>
    <t>45_Chlu_PO2_SENI_0_0_0_0</t>
  </si>
  <si>
    <t>Domov důchodců Dvůr Králové nad Labem</t>
  </si>
  <si>
    <t>49_Dvur_PO3_SENI_0_0_0_0</t>
  </si>
  <si>
    <t>Dvůr Králové nad Labem</t>
  </si>
  <si>
    <t>Domov důchodců Police nad Metují</t>
  </si>
  <si>
    <t>49_Nach_PO3_SENI_0_0_0_0</t>
  </si>
  <si>
    <t>Domov pro seniory Trutnov</t>
  </si>
  <si>
    <t>49_Trut_PO3_SENI_0_0_0_0</t>
  </si>
  <si>
    <t>Domov bez bariér</t>
  </si>
  <si>
    <t>48_KHKr_KHK_TELP_0_0_0_0</t>
  </si>
  <si>
    <t>Středisko osobní asistence Hradecko</t>
  </si>
  <si>
    <t>HEWER, z.s.</t>
  </si>
  <si>
    <t>39_Nach_PO3_SENI_0_0_0_0</t>
  </si>
  <si>
    <t>39_HrKr_PO3_ZDRP_0_0_0_0</t>
  </si>
  <si>
    <t>39_Jaro_PO3_ZDRP_0_0_0_0</t>
  </si>
  <si>
    <t>Jaroměř</t>
  </si>
  <si>
    <t>39_Kost_PO3_ZDRP_0_0_0_0</t>
  </si>
  <si>
    <t>Kostelec nad Orlicí</t>
  </si>
  <si>
    <t>Denní stacionář</t>
  </si>
  <si>
    <t>Stacionář Cesta Náchod z.ú.</t>
  </si>
  <si>
    <t>46_Nach_PO3_MENT_0_0_0_0</t>
  </si>
  <si>
    <t>Odlehčovací služba</t>
  </si>
  <si>
    <t>44_Nach_OKR_MENT_0_0_0_0</t>
  </si>
  <si>
    <t>Centrum 5KA</t>
  </si>
  <si>
    <t>OD5K10, z. s.</t>
  </si>
  <si>
    <t>62_Rych_PO2_DMRO_0_0_0_0</t>
  </si>
  <si>
    <t>ARCHA</t>
  </si>
  <si>
    <t>Dokořán z.s.</t>
  </si>
  <si>
    <t>65_Nach_PO3_ZNZP_0_0_0_0</t>
  </si>
  <si>
    <t>Centrum denních služeb</t>
  </si>
  <si>
    <t>Diakonie ČCE - středisko Světlo ve Vrchlabí</t>
  </si>
  <si>
    <t>45_Vrch_PO3_MENT_0_0_0_0</t>
  </si>
  <si>
    <t>Vrchlabí</t>
  </si>
  <si>
    <t>Pracoviště rané péče Diakonie ČCE - středisko Světlo ve Vrchlabí</t>
  </si>
  <si>
    <t>Stacionář sv. Františka</t>
  </si>
  <si>
    <t>Farní charita Rychnov nad Kněžnou</t>
  </si>
  <si>
    <t>46_Rych_PO2_SENI_0_0_0_0</t>
  </si>
  <si>
    <t>46_Rych_PO3_MENT_0_0_0_0</t>
  </si>
  <si>
    <t>47_Rych_OKR_SENI_0_0_0_0</t>
  </si>
  <si>
    <t>44_Rych_OKR_SENI_0_0_0_0</t>
  </si>
  <si>
    <t>Pečovatelská služba</t>
  </si>
  <si>
    <t>Město Lázně Bělohrad</t>
  </si>
  <si>
    <t>40_Lazn_PO2_SENI_0_0_0_0</t>
  </si>
  <si>
    <t>Lázně Bělohrad</t>
  </si>
  <si>
    <t>Dům s pečovatelskou službou</t>
  </si>
  <si>
    <t>Město Miletín</t>
  </si>
  <si>
    <t>40_Hori_PO2_SENI_0_0_0_0</t>
  </si>
  <si>
    <t>Hořice</t>
  </si>
  <si>
    <t>Město Rtyně v Podkrkonoší</t>
  </si>
  <si>
    <t>Centrum sociální pomoci a služeb o. p. s.</t>
  </si>
  <si>
    <t>Manželská a rodinná poradna Hradec Králové</t>
  </si>
  <si>
    <t>37_HrKr_OKR_DMRO_0_0_0_0</t>
  </si>
  <si>
    <t>Manželská a rodinná poradna Náchod</t>
  </si>
  <si>
    <t>37_Nach_OKR_DMRO_0_0_0_0</t>
  </si>
  <si>
    <t>Manželská a rodinná poradna Rychnov n.Kn.</t>
  </si>
  <si>
    <t>37_Rych_OKR_DMRO_0_0_0_0</t>
  </si>
  <si>
    <t>Manželská a rodinná poradna Jičín</t>
  </si>
  <si>
    <t>37_Jici_OKR_DMRO_0_0_0_0</t>
  </si>
  <si>
    <t>Denní stacionář pro seniory</t>
  </si>
  <si>
    <t>46_HrKr_PO2_SENI_0_0_0_0</t>
  </si>
  <si>
    <t>CVIČENÍ bydlení, práce, učení</t>
  </si>
  <si>
    <t>SKOK do života o. p. s.</t>
  </si>
  <si>
    <t>70_HrKr_PO3_MENT_0_0_0_0</t>
  </si>
  <si>
    <t>Podporované BYDLENÍ v síti</t>
  </si>
  <si>
    <t>43_HrKr_PO3_MENT_0_0_0_0</t>
  </si>
  <si>
    <t>Domov důchodců Borohrádek</t>
  </si>
  <si>
    <t>49_Kost_PO3_SENI_0_0_0_0</t>
  </si>
  <si>
    <t>Sociální služby města Hořice</t>
  </si>
  <si>
    <t>49_Hori_PO3_SENI_0_0_0_0</t>
  </si>
  <si>
    <t>Domov pro seniory Jitřenka</t>
  </si>
  <si>
    <t>Sociální služby Města Opočna</t>
  </si>
  <si>
    <t>49_Dobr_PO3_SENI_0_0_0_0</t>
  </si>
  <si>
    <t>Dobruška</t>
  </si>
  <si>
    <t>Sociální služby obce Chomutice - Domov pro seniory</t>
  </si>
  <si>
    <t>37_HrKr_OKR_NAVL_0_0_0_0</t>
  </si>
  <si>
    <t>Centrum terénních programů Královéhradeckého kraje</t>
  </si>
  <si>
    <t>69_Nach_OKR_NAVL_0_0_0_0</t>
  </si>
  <si>
    <t>69_HrKr_OKR_NAVL_0_0_0_0</t>
  </si>
  <si>
    <t>69_Rych_OKR_NAVL_0_0_0_0</t>
  </si>
  <si>
    <t>69_Jici_OKR_NAVL_0_0_0_0</t>
  </si>
  <si>
    <t>K - centrum Hradec Králové</t>
  </si>
  <si>
    <t>59_HrKr_OKR_NAVL_0_0_0_0</t>
  </si>
  <si>
    <t>Stacionář NONA</t>
  </si>
  <si>
    <t>NONA 92, o. p. s.</t>
  </si>
  <si>
    <t>46_NovM_PO3_MENT_0_0_0_0</t>
  </si>
  <si>
    <t>Nové Město nad Metují</t>
  </si>
  <si>
    <t>Chráněné bydlení Domov</t>
  </si>
  <si>
    <t>Sdružení Neratov, z.s.</t>
  </si>
  <si>
    <t>51_Rych_OKR_MENT_0_0_0_0</t>
  </si>
  <si>
    <t>Život bez bariér, z.ú</t>
  </si>
  <si>
    <t>Život bez bariér, z. ú.</t>
  </si>
  <si>
    <t>37_Jici_OKR_ZDRP_0_0_0_0</t>
  </si>
  <si>
    <t>46_NoPa_PO3_MENT_0_0_0_0</t>
  </si>
  <si>
    <t>Nová Paka</t>
  </si>
  <si>
    <t>70_NoPa_PO3_ZDRP_0_0_0_0</t>
  </si>
  <si>
    <t>Sociální rehabilitace - středisko Jičín</t>
  </si>
  <si>
    <t>Péče o duševní zdraví, z.s.</t>
  </si>
  <si>
    <t>70_Jici_OKR_DUSO_0_0_0_0</t>
  </si>
  <si>
    <t>70_Jici_PO3_MENT_0_0_0_0</t>
  </si>
  <si>
    <t>Sociální rehabilitace - středisko Rychnov nad Kněžnou</t>
  </si>
  <si>
    <t>70_Nach_OKR_DUSO_0_0_0_0</t>
  </si>
  <si>
    <t>70_Rych_OKR_DUSO_0_0_0_0</t>
  </si>
  <si>
    <t>Sociální rehabilitace - středisko Hradec Králové</t>
  </si>
  <si>
    <t>70_HrKr_OKR_DUSO_0_0_0_0</t>
  </si>
  <si>
    <t>Nejste na to samy - Čechy</t>
  </si>
  <si>
    <t>ROZKOŠ bez RIZIKA</t>
  </si>
  <si>
    <t>69_KHKr_CZE_OTCI_0_0_0_0</t>
  </si>
  <si>
    <t>Diakonie ČCE - středisko BETANIE - evangelický domov v Náchodě</t>
  </si>
  <si>
    <t>48_KHKr_KHK_ZDRP_5_0_0_0</t>
  </si>
  <si>
    <t>44_KHKr_KHK_ZDRP_0_0_0_0</t>
  </si>
  <si>
    <t>Pečovatelská služba Hronov</t>
  </si>
  <si>
    <t>Město Hronov</t>
  </si>
  <si>
    <t>40_Hron_PO2_SENI_0_0_0_0</t>
  </si>
  <si>
    <t>Hronov</t>
  </si>
  <si>
    <t>Domov důchodců Černožice</t>
  </si>
  <si>
    <t>49_HrKr_PO3_SENI_0_0_0_0</t>
  </si>
  <si>
    <t>50_HrKr_OKR_DUSO_0_0_0_0</t>
  </si>
  <si>
    <t>Domov důchodců Tmavý Důl</t>
  </si>
  <si>
    <t>Domov pro seniory Vrchlabí</t>
  </si>
  <si>
    <t>49_Vrch_PO3_SENI_0_0_0_0</t>
  </si>
  <si>
    <t>44_Vrch_PO3_SENI_0_0_0_0</t>
  </si>
  <si>
    <t>50_Trut_OKR_DUSO_0_0_0_0</t>
  </si>
  <si>
    <t>Městské středisko sociálních služeb Oáza</t>
  </si>
  <si>
    <t>40_NovM_PO2_SENI_0_0_0_0</t>
  </si>
  <si>
    <t>45_NovM_PO2_SENI_0_0_0_0</t>
  </si>
  <si>
    <t>Domov pro seniory</t>
  </si>
  <si>
    <t>44_NovM_PO3_SENI_0_0_0_0</t>
  </si>
  <si>
    <t>Centrum Orion</t>
  </si>
  <si>
    <t>Centrum Orion, z. s.</t>
  </si>
  <si>
    <t>45_Rych_PO3_MENT_0_0_0_0</t>
  </si>
  <si>
    <t>39_Dobr_PO3_ZDRP_0_0_0_0</t>
  </si>
  <si>
    <t>39_Rych_PO3_ZDRP_0_0_0_0</t>
  </si>
  <si>
    <t>Charitní pečovatelská služba Červený Kostelec</t>
  </si>
  <si>
    <t>40_Cerv_PO2_SENI_0_0_0_0</t>
  </si>
  <si>
    <t>Červený Kostelec</t>
  </si>
  <si>
    <t>Charitní pečovatelská služba Hostinné</t>
  </si>
  <si>
    <t>40_Host_PO2_SENI_0_0_0_0</t>
  </si>
  <si>
    <t>Hostinné</t>
  </si>
  <si>
    <t>41_Nach_PO3_SENI_0_0_0_0</t>
  </si>
  <si>
    <t>37_KHKr_KHK_CHRN_0_0_0_0</t>
  </si>
  <si>
    <t>Domov svatého Josefa</t>
  </si>
  <si>
    <t>48_KHKr_CZE_ZDRP_4_0_0_0</t>
  </si>
  <si>
    <t>Domov sv. Josefa v Žirči u Dvora Králové n. Labem, středisko OCHČK</t>
  </si>
  <si>
    <t>51_KHKr_KHK_ZDRP_0_0_0_0</t>
  </si>
  <si>
    <t>44_KHKr_CZE_ZDRP_0_0_0_0</t>
  </si>
  <si>
    <t>Charitní ošetřovatelská a pečovatelská služba Trutnov</t>
  </si>
  <si>
    <t>Oblastní charita Trutnov</t>
  </si>
  <si>
    <t>40_Svob_PO2_SENI_0_0_0_0</t>
  </si>
  <si>
    <t>Svoboda nad Úpou</t>
  </si>
  <si>
    <t>40_Trut_PO2_SENI_0_0_0_0</t>
  </si>
  <si>
    <t>Osobní asistence</t>
  </si>
  <si>
    <t>39_Trut_PO3_ZDRP_0_0_0_0</t>
  </si>
  <si>
    <t>39_Vrch_PO3_ZDRP_0_0_0_0</t>
  </si>
  <si>
    <t>Věra Kosinová - Daneta, zařízení pro zdravotně postižené</t>
  </si>
  <si>
    <t>46_HrKr_PO3_MENT_0_0_0_0</t>
  </si>
  <si>
    <t>51_HrKr_OKR_MENT_0_0_0_4</t>
  </si>
  <si>
    <t>Pečovatelská služba Pecka</t>
  </si>
  <si>
    <t>Městys Pecka</t>
  </si>
  <si>
    <t>40_NoPa_PO2_SENI_0_0_0_0</t>
  </si>
  <si>
    <t>domov pro seniory</t>
  </si>
  <si>
    <t>Domovy Na Třešňovce</t>
  </si>
  <si>
    <t>domov pro osoby se zdravotním postižením</t>
  </si>
  <si>
    <t>48_KHKr_KHK_MENT_0_0_0_0</t>
  </si>
  <si>
    <t>Domov důchodců Albrechtice nad Orlicí</t>
  </si>
  <si>
    <t>50_Rych_OKR_DUSO_0_0_0_0</t>
  </si>
  <si>
    <t>Domov důchodců Humburky</t>
  </si>
  <si>
    <t>49_NoBy_PO3_SENI_0_0_0_0</t>
  </si>
  <si>
    <t>DOMOV NA STŘÍBRNÉM VRCHU</t>
  </si>
  <si>
    <t>50_KHKr_KHK_DUSO_0_0_0_0</t>
  </si>
  <si>
    <t>Manželská a rodinná poradna</t>
  </si>
  <si>
    <t>Sdružení ozdravoven a léčeben okresu Trutnov</t>
  </si>
  <si>
    <t>37_Trut_OKR_DMRO_0_0_0_0</t>
  </si>
  <si>
    <t>Stacionář RIAPS</t>
  </si>
  <si>
    <t>70_Trut_OKR_DUSO_0_0_0_0</t>
  </si>
  <si>
    <t>Kontaktní centrum</t>
  </si>
  <si>
    <t>59_Trut_OKR_NAVL_0_0_0_0</t>
  </si>
  <si>
    <t>Nízkoprahové zařízení pro děti a mládež - RIAPS - Shelter</t>
  </si>
  <si>
    <t>62_Trut_PO2_DMRO_0_0_0_0</t>
  </si>
  <si>
    <t>Ústav sociální péče pro mládež Kvasiny</t>
  </si>
  <si>
    <t>Stopa čápa</t>
  </si>
  <si>
    <t>Salinger, z.s.</t>
  </si>
  <si>
    <t>65_Nach_OKR_DMRO_1_0_0_0</t>
  </si>
  <si>
    <t>65_HrKr_OKR_DMRO_1_0_0_0</t>
  </si>
  <si>
    <t>65_Rych_OKR_DMRO_1_0_0_0</t>
  </si>
  <si>
    <t>65_Trut_OKR_DMRO_1_0_0_0</t>
  </si>
  <si>
    <t>65_Jici_OKR_DMRO_1_0_0_0</t>
  </si>
  <si>
    <t>Centrum Síťovka</t>
  </si>
  <si>
    <t>65_HrKr_PO3_ZNZP_0_0_3_0</t>
  </si>
  <si>
    <t>Komunitní centrum ZIP</t>
  </si>
  <si>
    <t>65_HrKr_PO3_ZNZP_0_0_2_0</t>
  </si>
  <si>
    <t>Triangl</t>
  </si>
  <si>
    <t>65_Nach_OKR_DMRO_0_0_0_0</t>
  </si>
  <si>
    <t>65_HrKr_OKR_DMRO_0_0_0_0</t>
  </si>
  <si>
    <t>65_Rych_OKR_DMRO_0_0_0_0</t>
  </si>
  <si>
    <t>65_Trut_OKR_DMRO_0_0_0_0</t>
  </si>
  <si>
    <t>65_Jici_OKR_DMRO_0_0_0_0</t>
  </si>
  <si>
    <t>Nízkoprahové zařízení pro děti a mládež Modrý pomeranč</t>
  </si>
  <si>
    <t>62_HrKr_PO2_DMRO_0_0_1_0</t>
  </si>
  <si>
    <t>PROINTEPO - Střední škola, Základní škola a Mateřská škola s.r.o.</t>
  </si>
  <si>
    <t>SV. ANNA Domov pro matky s dětmi Náchod</t>
  </si>
  <si>
    <t>Oblastní charita Náchod</t>
  </si>
  <si>
    <t>57_Nach_OKR_DMRO_0_0_0_0</t>
  </si>
  <si>
    <t>Dům na půli cesty - Náchod</t>
  </si>
  <si>
    <t>58_Nach_OKR_DMRO_0_0_0_0</t>
  </si>
  <si>
    <t>Město Jaroměř Pečovatelská služba</t>
  </si>
  <si>
    <t>Město Jaroměř</t>
  </si>
  <si>
    <t>40_Jaro_PO2_SENI_0_0_0_0</t>
  </si>
  <si>
    <t>Domov Arreta o.p.s.</t>
  </si>
  <si>
    <t>44_HrKr_PO3_SENI_0_0_0_0</t>
  </si>
  <si>
    <t>Základní a odborné poradenství pro zrakově postižené</t>
  </si>
  <si>
    <t>TyfloCentrum Hradec Králové, o. p. s.</t>
  </si>
  <si>
    <t>37_Jici_OKR_ZRAK_0_0_0_0</t>
  </si>
  <si>
    <t>37_HrKr_OKR_ZRAK_0_0_0_0</t>
  </si>
  <si>
    <t>37_Nach_OKR_ZRAK_0_0_0_0</t>
  </si>
  <si>
    <t>Sociálně aktivizační služby pro zrakově postižené</t>
  </si>
  <si>
    <t>66_HrKr_PO2_ZRAK_0_0_0_0</t>
  </si>
  <si>
    <t>Sociální rehabilitace pro zrakově postižené</t>
  </si>
  <si>
    <t>70_KHKr_KHK_ZRAK_0_0_0_13</t>
  </si>
  <si>
    <t>Domov U Biřičky, Hradec Králové</t>
  </si>
  <si>
    <t>Domov U Biřičky</t>
  </si>
  <si>
    <t>Domov U Biřičky,Hradec Králové</t>
  </si>
  <si>
    <t>Domov důchodců Malá Čermná</t>
  </si>
  <si>
    <t>Domov odpočinku ve stáří Justynka</t>
  </si>
  <si>
    <t>49_Nach_PO3_SENI_0_0_11_0</t>
  </si>
  <si>
    <t>Domov pro seniory Pilníkov</t>
  </si>
  <si>
    <t>Domov pro seniory Marie</t>
  </si>
  <si>
    <t>Městské středisko sociálních služeb MARIE</t>
  </si>
  <si>
    <t>49_Nach_PO3_SENI_0_0_12_0</t>
  </si>
  <si>
    <t>44_Nach_PO3_SENI_0_0_0_0</t>
  </si>
  <si>
    <t>Pečovatelská služba Města Dvůr Králové nad Labem</t>
  </si>
  <si>
    <t>40_Dvur_PO2_SENI_0_0_0_0</t>
  </si>
  <si>
    <t>Dům Žofie</t>
  </si>
  <si>
    <t>57_Trut_OKR_BEZD_0_0_0_0</t>
  </si>
  <si>
    <t>Stacionář mezi mosty Trutnov</t>
  </si>
  <si>
    <t>46_Trut_PO3_MENT_0_0_0_0</t>
  </si>
  <si>
    <t>Sportem proti bariérám, z.s.</t>
  </si>
  <si>
    <t>Sportem proti bariérám, z. s.</t>
  </si>
  <si>
    <t>39_NoPa_PO3_ZDRP_0_0_0_0</t>
  </si>
  <si>
    <t>39_Hori_PO3_ZDRP_0_0_0_0</t>
  </si>
  <si>
    <t>KOMUNITNÍ CENTRUM</t>
  </si>
  <si>
    <t>Začít spolu z.s.</t>
  </si>
  <si>
    <t>65_Brou_PO3_ZNZP_0_0_7_0</t>
  </si>
  <si>
    <t>Broumov</t>
  </si>
  <si>
    <t>NZDM KLÍDEK</t>
  </si>
  <si>
    <t>PROSTOR PRO, o.p.s.</t>
  </si>
  <si>
    <t>62_HrKr_PO2_DMRO_0_0_4_0</t>
  </si>
  <si>
    <t>Diakonie ČCE - středisko ve Dvoře Králové nad Labem</t>
  </si>
  <si>
    <t>Denní centrum pro seniory</t>
  </si>
  <si>
    <t>46_Dvur_PO2_SENI_0_0_0_0</t>
  </si>
  <si>
    <t>Domov Diakonie</t>
  </si>
  <si>
    <t>Farní charita Dobruška</t>
  </si>
  <si>
    <t>Pečovatelská služba Česká Skalice</t>
  </si>
  <si>
    <t>Město Česká Skalice</t>
  </si>
  <si>
    <t>40_CesS_PO2_SENI_0_0_0_0</t>
  </si>
  <si>
    <t>Česká Skalice</t>
  </si>
  <si>
    <t>Pečovatelská služba Rokytnice v Orlických horách</t>
  </si>
  <si>
    <t>Město Rokytnice v Orlických horách</t>
  </si>
  <si>
    <t>40_Roky_PO2_SENI_0_0_0_0</t>
  </si>
  <si>
    <t>Rokytnice v Orlických horách</t>
  </si>
  <si>
    <t>Město Vamberk</t>
  </si>
  <si>
    <t>40_Vamb_PO2_SENI_0_0_0_0</t>
  </si>
  <si>
    <t>Vamberk</t>
  </si>
  <si>
    <t>Most k životu o.p.s.</t>
  </si>
  <si>
    <t>57_Trut_OKR_DMRO_0_0_0_0</t>
  </si>
  <si>
    <t>Spokojený domov, o.p.s.</t>
  </si>
  <si>
    <t>40_Jici_PO2_SENI_0_0_0_0</t>
  </si>
  <si>
    <t>39_Jici_PO3_ZDRP_0_0_0_0</t>
  </si>
  <si>
    <t>Tyfloservis, o.p.s. - Krajské ambulantní středisko H.Králové</t>
  </si>
  <si>
    <t>Tyfloservis, o.p.s.</t>
  </si>
  <si>
    <t>70_KHKr_KHK_ZRAK_0_0_0_12</t>
  </si>
  <si>
    <t>Domov důchodců Mlázovice</t>
  </si>
  <si>
    <t>Domov sociálních služeb Chotělice</t>
  </si>
  <si>
    <t>Tréninková kavárna Láry Fáry 2</t>
  </si>
  <si>
    <t>PFERDA z.ú.</t>
  </si>
  <si>
    <t>70_Nach_PO3_MENT_0_0_0_14</t>
  </si>
  <si>
    <t>Tréninkový byt</t>
  </si>
  <si>
    <t>70_Rych_PO3_MENT_0_0_0_15</t>
  </si>
  <si>
    <t>Tréninková kavárna Láry Fáry - tréninkové pracoviště pro osoby s mentálním postižením</t>
  </si>
  <si>
    <t>70_Rych_PO3_MENT_0_0_0_14</t>
  </si>
  <si>
    <t>Tréninková pekárna Láry Fáry</t>
  </si>
  <si>
    <t>67_Rych_PO3_MENT_0_0_0_0</t>
  </si>
  <si>
    <t>Takový normální život</t>
  </si>
  <si>
    <t>43_Nach_PO3_MENT_0_0_0_0</t>
  </si>
  <si>
    <t>43_Rych_PO3_MENT_0_0_0_0</t>
  </si>
  <si>
    <t>Společné cesty - o.s.</t>
  </si>
  <si>
    <t>Společné cesty - z.s.</t>
  </si>
  <si>
    <t>39_Dvur_PO3_ZDRP_0_0_0_0</t>
  </si>
  <si>
    <t>39_Nach_PO3_ZDRP_0_0_0_0</t>
  </si>
  <si>
    <t>39_NovM_PO3_ZDRP_0_0_0_0</t>
  </si>
  <si>
    <t>Poradna pro cizince a uprchlíky</t>
  </si>
  <si>
    <t>Diecézní katolická charita Hradec Králové</t>
  </si>
  <si>
    <t>37_KHKr_KHK_IMIG_0_0_0_0</t>
  </si>
  <si>
    <t>Charitní pečovatelská služba</t>
  </si>
  <si>
    <t>Oblastní charita Jičín</t>
  </si>
  <si>
    <t>40_Kopi_PO2_SENI_0_0_0_0</t>
  </si>
  <si>
    <t>Kopidlno</t>
  </si>
  <si>
    <t>Sociálně aktivizační služby pro rodiny s dětmi</t>
  </si>
  <si>
    <t>65_Jici_PO3_ZNZP_0_0_0_0</t>
  </si>
  <si>
    <t>Nízkoprahový klub PoHoDa</t>
  </si>
  <si>
    <t>62_Hori_PO2_DMRO_0_0_0_0</t>
  </si>
  <si>
    <t>Nízkoprahový klub EXIT</t>
  </si>
  <si>
    <t>62_Jici_PO2_DMRO_0_0_0_0</t>
  </si>
  <si>
    <t>Mgr. Zuzana Luňáková, Agentura domácí péče</t>
  </si>
  <si>
    <t>40_Dobr_PO2_SENI_0_0_0_0</t>
  </si>
  <si>
    <t>40_OpoC_PO2_SENI_0_0_0_0</t>
  </si>
  <si>
    <t>Opočno</t>
  </si>
  <si>
    <t>40_Tyni_PO2_SENI_0_0_0_0</t>
  </si>
  <si>
    <t>Týniště nad Orlicí</t>
  </si>
  <si>
    <t>Pečovatelská služba Vrchlabí</t>
  </si>
  <si>
    <t>Město Vrchlabí</t>
  </si>
  <si>
    <t>40_Vrch_PO2_SENI_0_0_0_0</t>
  </si>
  <si>
    <t>DUHA o. p. s. - pečovatelská služba</t>
  </si>
  <si>
    <t>DUHA o. p. s.</t>
  </si>
  <si>
    <t>40_NoBy_PO2_SENI_0_0_0_0</t>
  </si>
  <si>
    <t>DUHA o. p. s. - centrum denních služeb</t>
  </si>
  <si>
    <t>45_NoBy_PO2_SENI_0_0_0_0</t>
  </si>
  <si>
    <t>DUHA o. p. s. - odlehčovací služba</t>
  </si>
  <si>
    <t>44_NoBy_PO3_SENI_0_0_0_0</t>
  </si>
  <si>
    <t>NZDM DoPatra</t>
  </si>
  <si>
    <t>62_NoBy_PO2_DMRO_0_0_0_0</t>
  </si>
  <si>
    <t>Občanská poradna Náchod</t>
  </si>
  <si>
    <t>Občanské poradenské středisko, o.p.s.</t>
  </si>
  <si>
    <t>37_Nach_OKR_KRIS_0_0_0_0</t>
  </si>
  <si>
    <t>37_Rych_OKR_KRIS_0_0_0_0</t>
  </si>
  <si>
    <t>Občanská poradna Hradec Králové</t>
  </si>
  <si>
    <t>Občanská poradna Jičín</t>
  </si>
  <si>
    <t>37_Jici_OKR_KRIS_0_0_0_0</t>
  </si>
  <si>
    <t>Domov pro osoby se zdravotním postižením</t>
  </si>
  <si>
    <t>Barevné domky Hajnice</t>
  </si>
  <si>
    <t>Domov Dědina</t>
  </si>
  <si>
    <t>46_Dobr_PO3_MENT_0_0_0_0</t>
  </si>
  <si>
    <t>Domov důchodců ChD - Zdislava</t>
  </si>
  <si>
    <t>Dům s pečovatelskou službou Svoboda nad Úpou</t>
  </si>
  <si>
    <t>Městská nemocnice Hořice</t>
  </si>
  <si>
    <t>52_KHKr_KHK_CHRN_0_0_0_0</t>
  </si>
  <si>
    <t>Služby Dolní Kalná, okres Trutnov</t>
  </si>
  <si>
    <t>Sociální služby města Jičína, Pečovatelská služba</t>
  </si>
  <si>
    <t>Sociální služby města Jičína</t>
  </si>
  <si>
    <t>Sociální služby města Jičína, Denní stacionář Domovinka</t>
  </si>
  <si>
    <t>46_Jici_PO2_SENI_0_0_0_0</t>
  </si>
  <si>
    <t>49_Jici_PO3_SENI_0_0_10_0</t>
  </si>
  <si>
    <t>Ústav sociální péče pro mládež DOMEČKY</t>
  </si>
  <si>
    <t>Ústav sociálních služeb města Nové Paky</t>
  </si>
  <si>
    <t>49_NoPa_PO3_SENI_0_0_0_0</t>
  </si>
  <si>
    <t>Sociální poradna Centra domácí hospicové péče</t>
  </si>
  <si>
    <t>Domácí hospic Duha, o. p. s.</t>
  </si>
  <si>
    <t>37_Jici_OKR_CHRN_0_0_0_0</t>
  </si>
  <si>
    <t>37_Trut_OKR_CHRN_0_0_0_0</t>
  </si>
  <si>
    <t>SAS Alternativa</t>
  </si>
  <si>
    <t>Diakonie ČCE - středisko Milíčův dům</t>
  </si>
  <si>
    <t>65_Jaro_PO3_ZNZP_0_0_5_0</t>
  </si>
  <si>
    <t>65_Jaro_PO3_ZNZP_0_0_6_0</t>
  </si>
  <si>
    <t>Občanská poradna Jaroměř</t>
  </si>
  <si>
    <t>Farní charita Dvůr Králové nad Labem</t>
  </si>
  <si>
    <t>Občanská poradna Dvůr Králové nad Labem</t>
  </si>
  <si>
    <t>37_Trut_OKR_KRIS_0_0_0_0</t>
  </si>
  <si>
    <t>Občanská poradna Hořice</t>
  </si>
  <si>
    <t>Sociálně terapeutická dílna Slunečnice</t>
  </si>
  <si>
    <t>67_Dvur_PO3_MENT_0_0_0_0</t>
  </si>
  <si>
    <t>Sociálně aktivizační služba pro rodiny s dětmi Klub Labyrint</t>
  </si>
  <si>
    <t>65_Dvur_PO3_ZNZP_0_0_0_0</t>
  </si>
  <si>
    <t>Nízkoprahové zařízení pro děti a mládež Střelka</t>
  </si>
  <si>
    <t>62_Dvur_PO2_DMRO_0_0_0_0</t>
  </si>
  <si>
    <t>Pečovatelská služba Kostelec nad Orlicí</t>
  </si>
  <si>
    <t>Město Kostelec nad Orlicí</t>
  </si>
  <si>
    <t>40_Kost_PO2_SENI_0_0_0_0</t>
  </si>
  <si>
    <t>Centrum denních služeb Domovinka</t>
  </si>
  <si>
    <t>45_Kost_PO2_SENI_0_0_0_0</t>
  </si>
  <si>
    <t>Město Police nad Metují - pečovatelská služba</t>
  </si>
  <si>
    <t>Město Police nad Metují</t>
  </si>
  <si>
    <t>40_Poli_PO2_SENI_0_0_0_0</t>
  </si>
  <si>
    <t>Police nad Metují</t>
  </si>
  <si>
    <t>Sociální služby města Rychnov nad Kněžnou o. p. s.</t>
  </si>
  <si>
    <t>Sociální služby města Rychnov nad Kněžnou, o. p. s.</t>
  </si>
  <si>
    <t>Centrum sociálních služeb Naděje Broumov</t>
  </si>
  <si>
    <t>40_Brou_PO2_SENI_0_0_0_0</t>
  </si>
  <si>
    <t>49_Brou_PO3_SENI_0_0_0_0</t>
  </si>
  <si>
    <t>Domov Dolní zámek</t>
  </si>
  <si>
    <t>50_KHKr_KHK_NAVL_0_0_0_0</t>
  </si>
  <si>
    <t>Domov důchodců Lampertice</t>
  </si>
  <si>
    <t>Domov sociálních služeb Skřivany</t>
  </si>
  <si>
    <t>51_HrKr_OKR_MENT_0_0_0_7</t>
  </si>
  <si>
    <t>Domov V Podzámčí</t>
  </si>
  <si>
    <t>51_HrKr_OKR_MENT_0_0_0_6</t>
  </si>
  <si>
    <t>Geriatrické centrum Týniště nad Orlicí</t>
  </si>
  <si>
    <t>Pečovatelská služba Trutnov</t>
  </si>
  <si>
    <t>Ústav sociálních služeb Milíčeves</t>
  </si>
  <si>
    <t>Centrum pro zdravotně postižené Královéhradeckého kraje</t>
  </si>
  <si>
    <t>Centrum pro integraci osob se zdravotním postižením Královéhradeckého kraje, o. p. s.</t>
  </si>
  <si>
    <t>37_Nach_OKR_ZDRP_0_0_0_0</t>
  </si>
  <si>
    <t>37_HrKr_OKR_ZDRP_0_0_0_0</t>
  </si>
  <si>
    <t>37_Rych_OKR_ZDRP_0_0_0_0</t>
  </si>
  <si>
    <t>37_Trut_OKR_ZDRP_0_0_0_0</t>
  </si>
  <si>
    <t>66_HrKr_PO2_DUSO_0_0_0_0</t>
  </si>
  <si>
    <t>Centrum LIRA, z. ú.</t>
  </si>
  <si>
    <t>54_KHKr_KHK_ZRAK_0_0_0_0</t>
  </si>
  <si>
    <t>Raná péče Čechy</t>
  </si>
  <si>
    <t>Centrum pro dětský sluch Tamtam, o.p.s.</t>
  </si>
  <si>
    <t>54_KHKr_CZE_SLUH_0_0_0_0</t>
  </si>
  <si>
    <t>Město Dobruška Pečovatelská služba</t>
  </si>
  <si>
    <t>Město Dobruška</t>
  </si>
  <si>
    <t>40_Nach_PO2_SENI_0_0_0_0</t>
  </si>
  <si>
    <t>Domov důchodců Náchod</t>
  </si>
  <si>
    <t>Chráněné bydlení</t>
  </si>
  <si>
    <t>51_Trut_OKR_MENT_0_0_0_0</t>
  </si>
  <si>
    <t>Průvodcovské a předčitatelské služby</t>
  </si>
  <si>
    <t>42_HrKr_OKR_ZRAK_0_0_0_0</t>
  </si>
  <si>
    <t>Sociální rehabilitace Kamarád</t>
  </si>
  <si>
    <t>KAMARÁD Jičín z.s.</t>
  </si>
  <si>
    <t>70_Jici_PO3_MENT_2_0_0_0</t>
  </si>
  <si>
    <t>Azylový dům Jičín</t>
  </si>
  <si>
    <t>Oblastní spolek Českého červeného kříže Jičín</t>
  </si>
  <si>
    <t>57_Jici_OKR_DMRO_0_0_0_0</t>
  </si>
  <si>
    <t>Noclehárna</t>
  </si>
  <si>
    <t>63_Dvur_PO3_BEZD_0_0_0_0</t>
  </si>
  <si>
    <t>Pečovatelská služba Žacléř</t>
  </si>
  <si>
    <t>40_Zacl_PO2_SENI_0_0_0_0</t>
  </si>
  <si>
    <t>Žacléř</t>
  </si>
  <si>
    <t>osobní asistence</t>
  </si>
  <si>
    <t>Osobní asistence APROPO</t>
  </si>
  <si>
    <t>Apropo Jičín, o. p. s.</t>
  </si>
  <si>
    <t>Domov se zvláštním režimem pro lidi s autismem</t>
  </si>
  <si>
    <t>Národní ústav pro autismus, z.ú.</t>
  </si>
  <si>
    <t>50_KHKr_CZE_MENT_0_0_0_0</t>
  </si>
  <si>
    <t>50_Jici_OKR_DUSO_0_0_0_0</t>
  </si>
  <si>
    <t>Občanská poradna Rychnov nad Kněžnou</t>
  </si>
  <si>
    <t>Poradenství</t>
  </si>
  <si>
    <t>Hradecké centrum pro osoby se sluchovým postižením o.p.s.</t>
  </si>
  <si>
    <t>37_HrKr_OKR_SLUH_0_0_0_0</t>
  </si>
  <si>
    <t>Život Hradec Králové, o.p.s.</t>
  </si>
  <si>
    <t>Tísňová péče pro seniory a zdravotně postižené občany</t>
  </si>
  <si>
    <t>41_NovM_PO3_SENI_0_0_0_0</t>
  </si>
  <si>
    <t>41_HrKr_PO3_SENI_0_0_0_0</t>
  </si>
  <si>
    <t>41_Jici_PO3_SENI_0_0_0_0</t>
  </si>
  <si>
    <t>Denní stacionář Klokan</t>
  </si>
  <si>
    <t>Denní stacionář Klokan o. p. s.</t>
  </si>
  <si>
    <t>46_Hori_PO3_MENT_0_0_0_0</t>
  </si>
  <si>
    <t>Denní stacionář APROPO</t>
  </si>
  <si>
    <t>46_Jici_PO3_MENT_0_0_0_0</t>
  </si>
  <si>
    <t>51_Nach_OKR_MENT_0_0_0_4</t>
  </si>
  <si>
    <t>51_Nach_OKR_MENT_0_0_0_7</t>
  </si>
  <si>
    <t>Tlumočnické služby</t>
  </si>
  <si>
    <t>56_HrKr_OKR_SLUH_0_0_0_0</t>
  </si>
  <si>
    <t>65_KHKr_CZE_SLUH_0_0_0_0</t>
  </si>
  <si>
    <t>Sociální rehabilitace APROPO</t>
  </si>
  <si>
    <t>70_Jici_PO3_MENT_3_0_0_0</t>
  </si>
  <si>
    <t>Sociální rehabilitace NONA</t>
  </si>
  <si>
    <t>70_NovM_PO3_MENT_0_0_0_0</t>
  </si>
  <si>
    <t>Horizont</t>
  </si>
  <si>
    <t>Misericordia, o.p.s.</t>
  </si>
  <si>
    <t>70_Dvur_PO3_ZNZP_0_0_0_0</t>
  </si>
  <si>
    <t>Centrum psychologické podpory, z. s.</t>
  </si>
  <si>
    <t>70_Vrch_PO3_ZNZP_0_0_0_0</t>
  </si>
  <si>
    <t>Sociálně terapeutická dílna</t>
  </si>
  <si>
    <t>51_Jici_OKR_DUSO_0_0_0_5</t>
  </si>
  <si>
    <t>Nízkoprahový klub Nová Paka</t>
  </si>
  <si>
    <t>62_NoPa_PO2_DMRO_0_0_0_0</t>
  </si>
  <si>
    <t>Sociální rehabilitace Doprovázení</t>
  </si>
  <si>
    <t>Salesiánský klub mládeže, z. s. Centrum Don Bosco</t>
  </si>
  <si>
    <t>70_KHKr_KHK _ZNZP_0_0_0_0</t>
  </si>
  <si>
    <t>"Sociální rehabilitace "</t>
  </si>
  <si>
    <t>Tichý svět, o. p. s</t>
  </si>
  <si>
    <t>70_KHKr_CZE_SLUH_0_0_0_0</t>
  </si>
  <si>
    <t>Dětské krizové centrum NOMIA</t>
  </si>
  <si>
    <t>NOMIA, z.ú.</t>
  </si>
  <si>
    <t>60_HrKr_OKR_KRIS_0_0_0_0</t>
  </si>
  <si>
    <t>Poradna pro oběti násilí a trestné činnosti NOMIA</t>
  </si>
  <si>
    <t>37_HrKr_OKR_OTCI_0_0_0_0</t>
  </si>
  <si>
    <t>Terénní program - Aufori, o.p.s.</t>
  </si>
  <si>
    <t>Aufori, o.p.s.</t>
  </si>
  <si>
    <t>69_Nach_OKR_ZNZP_0_0_0_0</t>
  </si>
  <si>
    <t>69_HrKr_OKR_ZNZP_0_0_0_0</t>
  </si>
  <si>
    <t>69_Rych_OKR_ZNZP_0_0_0_0</t>
  </si>
  <si>
    <t>69_Trut_OKR_ZNZP_0_0_0_0</t>
  </si>
  <si>
    <t>69_Jici_OKR_ZNZP_0_0_0_0</t>
  </si>
  <si>
    <t>Centrum pro rodinu - OSP</t>
  </si>
  <si>
    <t>Centrum pro rodinu - SAS</t>
  </si>
  <si>
    <t>65_Brou_PO3_ZNZP_0_0_8_1</t>
  </si>
  <si>
    <t>Centrum denních služeb města Úpice</t>
  </si>
  <si>
    <t>45_Trut_PO3_MENT_0_0_0_0</t>
  </si>
  <si>
    <t>Podporované zaměstnávání</t>
  </si>
  <si>
    <t>Aspekt z.s.</t>
  </si>
  <si>
    <t>70_Nach_OKR_ZDRP_0_0_0_0</t>
  </si>
  <si>
    <t>70_Rych_OKR_ZDRP_0_0_0_0</t>
  </si>
  <si>
    <t>Chráněné BYDLENÍ v síti</t>
  </si>
  <si>
    <t>ZVONEK pro rodinu</t>
  </si>
  <si>
    <t>KŘESADLO HK - Centrum pomoci lidem s PAS, z.ú.</t>
  </si>
  <si>
    <t>70_KHKr_KHK_ZDRP_0_0_0_0</t>
  </si>
  <si>
    <t>Centrum prevence Mandl</t>
  </si>
  <si>
    <t>Město Nové Město nad Metují</t>
  </si>
  <si>
    <t>70_NovM_PO3_ZNZP_0_0_0_0</t>
  </si>
  <si>
    <t>70_Trut_PO3_MENT_0_0_0_0</t>
  </si>
  <si>
    <t>Sociálně aktivizační služby</t>
  </si>
  <si>
    <t>Sociální poradna Domácího hospice Setkání</t>
  </si>
  <si>
    <t>Domácí hospic Setkání, o.p.s.</t>
  </si>
  <si>
    <t>37_Rych_OKR_CHRN_0_0_0_0</t>
  </si>
  <si>
    <t>50_Nach_OKR_DUSO_0_0_0_0</t>
  </si>
  <si>
    <t>51_Rych_OKR_DUSO_0_0_0_0</t>
  </si>
  <si>
    <t>Sociální rehabilitace</t>
  </si>
  <si>
    <t>70_Vrch_PO3_MENT_0_0_0_0</t>
  </si>
  <si>
    <t>Pracoviště pečovatelské péče, o. p. s.</t>
  </si>
  <si>
    <t>Poradna Domácí hospicové péče Hradec Králové</t>
  </si>
  <si>
    <t>37_HrKr_OKR_CHRN_0_0_0_0</t>
  </si>
  <si>
    <t>44_Rych_OKR_MENT_0_0_0_0</t>
  </si>
  <si>
    <t>Křesadlo HK - centrum pomoci lidem s PAS, z. ú.</t>
  </si>
  <si>
    <t>37_KHKr_KHK_ZDRP_0_0_0_0</t>
  </si>
  <si>
    <t>44_HrKr_PO3_SENI_0_0_0_1</t>
  </si>
  <si>
    <t>63_Jici_PO3_BEZD_0_0_0_0</t>
  </si>
  <si>
    <t>Domácí hospic Duha - hospicová péče</t>
  </si>
  <si>
    <t>90_Jici_OKR_HOSP_0_0_0_0</t>
  </si>
  <si>
    <t>90_Trut_OKR_HOSP_0_0_0_0</t>
  </si>
  <si>
    <t>Setkání - Hospicová péče</t>
  </si>
  <si>
    <t>90_Rych_OKR_HOSP_0_0_0_0</t>
  </si>
  <si>
    <t>OCHHK - Hospicová péče</t>
  </si>
  <si>
    <t>90_HrKr_OKR_HOSP_0_0_0_0</t>
  </si>
  <si>
    <t>OCHČK - Hospicová péče</t>
  </si>
  <si>
    <t>90_Nach_OKR_HOSP_0_0_0_0</t>
  </si>
  <si>
    <t>OCHČK - Hospicová péče lůžková</t>
  </si>
  <si>
    <t>91_KHKr_KHK_HOSP_0_0_0_0</t>
  </si>
  <si>
    <t>Centrum tlumočnických služeb</t>
  </si>
  <si>
    <t>Vyšší odborná škola, Střední škola, Základní škola a Mateřská škola, Hradec Králové, Štefánikova 549</t>
  </si>
  <si>
    <t>Sociální rehabilitace Hořice</t>
  </si>
  <si>
    <t>NAŠE ULITA z.s.</t>
  </si>
  <si>
    <t>70_Hori_PO3_DUSO_0_0_0_0</t>
  </si>
  <si>
    <t>Oblastní nemocnice Náchod a.s.</t>
  </si>
  <si>
    <t>41_Trut_PO3_SENI_0_0_0_0</t>
  </si>
  <si>
    <t>Charitní pečovatelská služba Náchod</t>
  </si>
  <si>
    <t>49_Rych_PO3_SENI_0_0_0_0</t>
  </si>
  <si>
    <t>Perinatální hospic</t>
  </si>
  <si>
    <t>Perinatální hospic Dítě v srdci, z. s.</t>
  </si>
  <si>
    <t>37_KHKr_KHK_KRIS_0_0_0_0</t>
  </si>
  <si>
    <t>Odlehčovací služby</t>
  </si>
  <si>
    <t>Dětské centrum Jilemnice, příspěvková organizace</t>
  </si>
  <si>
    <t>44_Trut_OKR_MENT_0_0_0_0</t>
  </si>
  <si>
    <t>Týdenní stacionáře</t>
  </si>
  <si>
    <t>47_Trut_OKR_MENT_0_0_0_0</t>
  </si>
  <si>
    <t>Domov se zvláštním režimem</t>
  </si>
  <si>
    <t>Sociálně terapeutické dílny AJdeTo!</t>
  </si>
  <si>
    <t>67_Jici_PO3_MENT_0_0_0_0</t>
  </si>
  <si>
    <t>LAFARMA</t>
  </si>
  <si>
    <t>67_HrKr_PO3_MENT_0_0_0_0</t>
  </si>
  <si>
    <t>Poradna paliativní a hospicové péče</t>
  </si>
  <si>
    <t>37_Nach_OKR_NAVL_0_0_0_0</t>
  </si>
  <si>
    <t>43_Trut_PO3_MENT_0_0_0_0</t>
  </si>
  <si>
    <t>Denní stacionář Lávka</t>
  </si>
  <si>
    <t>Komunikace bez bariér</t>
  </si>
  <si>
    <t>56_KHKr_CZE_SLUH_0_0_0_0</t>
  </si>
  <si>
    <t>Dům na půli cesty</t>
  </si>
  <si>
    <t>JEDNICE PRO VÝPOČTY_výnosy</t>
  </si>
  <si>
    <t>JEDNICE PRO VÝPOČTY_náklady</t>
  </si>
  <si>
    <t>SOCIÁLNÍ</t>
  </si>
  <si>
    <t>ZDRAVOTNÍ</t>
  </si>
  <si>
    <t>HOTEL</t>
  </si>
  <si>
    <t>STRAVA</t>
  </si>
  <si>
    <t>kapacita1</t>
  </si>
  <si>
    <t>Popisky řádků</t>
  </si>
  <si>
    <t>§ 37 - Odborné sociální poradenství</t>
  </si>
  <si>
    <t>PPPs</t>
  </si>
  <si>
    <t>PPPz</t>
  </si>
  <si>
    <t>PPPc</t>
  </si>
  <si>
    <t>kapacita3</t>
  </si>
  <si>
    <t>§ 39 - Osobní asistence</t>
  </si>
  <si>
    <t>PSS</t>
  </si>
  <si>
    <t>§ 40 - Pečovatelská služba</t>
  </si>
  <si>
    <t>§ 41 - Tísňová péče</t>
  </si>
  <si>
    <t>§ 42 - Průvodcovské a předčítatelské služby</t>
  </si>
  <si>
    <t>§ 43 - Podpora samostatného bydlení</t>
  </si>
  <si>
    <t>§ 44 - Odlehčovací služby</t>
  </si>
  <si>
    <t>§ 45 - Centra denních služeb</t>
  </si>
  <si>
    <t>§ 46 - Denní stacionáře</t>
  </si>
  <si>
    <t>§ 47 - Týdenní stacionáře</t>
  </si>
  <si>
    <t>§ 48 - Domovy pro osoby se zdravotním postižením</t>
  </si>
  <si>
    <t>§ 49 - Domovy pro seniory</t>
  </si>
  <si>
    <t>§ 50 - Domovy se zvláštním režimem</t>
  </si>
  <si>
    <t>§ 51 - Chráněné bydlení</t>
  </si>
  <si>
    <t>§ 52 - Sociální služby poskytované ve zdravotnických zařízeních ústavní péče</t>
  </si>
  <si>
    <t>§ 54 - Raná péče</t>
  </si>
  <si>
    <t>§ 56 - Tlumočnické služby</t>
  </si>
  <si>
    <t>§ 57 - Azylové domy</t>
  </si>
  <si>
    <t>§ 58 - Domy na půl cesty</t>
  </si>
  <si>
    <t>§ 59 - Kontaktní centra</t>
  </si>
  <si>
    <t>§ 60 - Krizová pomoc</t>
  </si>
  <si>
    <t>§ 60 a) - Intervenční centra</t>
  </si>
  <si>
    <t>§ 61 - Nízkoprahová denní centra</t>
  </si>
  <si>
    <t>§ 62 - Nízkoprahová zařízení pro děti a mládež</t>
  </si>
  <si>
    <t>§ 63 - Noclehárny</t>
  </si>
  <si>
    <t>§ 64 - Služby následné péče</t>
  </si>
  <si>
    <t>§ 65 - Sociálně aktivizační služby pro rodiny s dětmi</t>
  </si>
  <si>
    <t>§ 66 - Sociálně aktivizační služby pro seniory a osoby se zdravotním postižením</t>
  </si>
  <si>
    <t>§ 67 - Sociálně terapeutické dílny</t>
  </si>
  <si>
    <t>§ 69 - Terénní programy</t>
  </si>
  <si>
    <t>§ 70 - Sociální rehabilitace</t>
  </si>
  <si>
    <t>CELKEM</t>
  </si>
  <si>
    <t>OSTATNÍ_(37_54_56_6xbez63_70)</t>
  </si>
  <si>
    <t>PECE_TEREN_(39_41_42_43)</t>
  </si>
  <si>
    <t>PEC_SLUZBA_40</t>
  </si>
  <si>
    <t>CHB_ODLS_ (44_51)</t>
  </si>
  <si>
    <t>CDS_DS_(45_46)</t>
  </si>
  <si>
    <t>POBYT_PECE_(47_48_49_50_52)</t>
  </si>
  <si>
    <t>CHB_ODLS_(44_51)</t>
  </si>
  <si>
    <t>POBYT_PREVENCE_(57_58_63)</t>
  </si>
  <si>
    <t>KONT_C_59</t>
  </si>
  <si>
    <t>NÁZEV SADY</t>
  </si>
  <si>
    <t>JEDNICE NÁKLADY</t>
  </si>
  <si>
    <t>JEDNICE VÝNOSY</t>
  </si>
  <si>
    <t>PSS+PPPz</t>
  </si>
  <si>
    <t>Referenční hodnota jednotky</t>
  </si>
  <si>
    <t>Přímý personál</t>
  </si>
  <si>
    <t>Personál na pozici sociální pracovník</t>
  </si>
  <si>
    <t>Personál na pozici pracovník v sociálních službách</t>
  </si>
  <si>
    <t>Zdravotnický pracovník</t>
  </si>
  <si>
    <t>Pedagogický pracovník nebo další odborný</t>
  </si>
  <si>
    <t>Celkem zdravotnický personál</t>
  </si>
  <si>
    <t>Vysvětlivky</t>
  </si>
  <si>
    <t>Jednotky pro výpočet</t>
  </si>
  <si>
    <t>Vypočtená vyrovnávací platba</t>
  </si>
  <si>
    <t>Náklady vypočtené</t>
  </si>
  <si>
    <t>Výnosy vypočtené</t>
  </si>
  <si>
    <t>Vybrat ze seznamu</t>
  </si>
  <si>
    <t>Skupina vypočtených nákladů</t>
  </si>
  <si>
    <t>Hodnota v Kč</t>
  </si>
  <si>
    <t>Vypočtené hodnoty</t>
  </si>
  <si>
    <t>Náklady na zajištění přímé zdravotní péče .  Osobní náklady zdravotnických pracovníků + část ostatní režie včetně části osobních nákladů na pracovníky THP.</t>
  </si>
  <si>
    <t>Hodnota nakupovaných potravin popř. stravy dodavatelsky + osobní náklady personálu zajišťujícího stravu  a část ostatní režie včetně části osobních nákladů na pracovníky THP.</t>
  </si>
  <si>
    <t>Popis skupin nákladů</t>
  </si>
  <si>
    <t>Celkem pracovníci v sociálních službách, pedagogičtí a jiní přímo pečující</t>
  </si>
  <si>
    <t>Pracovníci v sociální oblasti (soc.pracovník+PSS + pedagog nebo další odborný pracovník)</t>
  </si>
  <si>
    <t>Výpočet nákladů</t>
  </si>
  <si>
    <t>RH_SOC_N</t>
  </si>
  <si>
    <t>RH_ZDR_N</t>
  </si>
  <si>
    <t>RH_HOT_N</t>
  </si>
  <si>
    <t>RH_STR_N</t>
  </si>
  <si>
    <t>Pozn. Některé služby uvádějí zdravotnický personál i přesto, že zdravotnická péče není zákonem definovaná v jejich náplni. Proto jsou při výpočtu nákladů a výnosů u těchto služeb zahrnuti i zdravotničtí pracovníci.</t>
  </si>
  <si>
    <t>Náklady spojené s prostory, ve kterých se služba realizuje, nebo kde má zázemí.  Odpisy, opravy, energie, osobní náklady technického personálu (kromě personálu zajišťujícího stravu), část ostatní režie včetně části osobních nákladů na pracovníky THP.</t>
  </si>
  <si>
    <t>Výpočet výnosů</t>
  </si>
  <si>
    <t>Popis výpočtu</t>
  </si>
  <si>
    <t>Celkem pracovníci přímé péče (PPPs+PPPz) - všichni pracovníci přímé péče</t>
  </si>
  <si>
    <t>Rozdíl Vypočtených nákladů a vypočtených výnosů</t>
  </si>
  <si>
    <t>Referenční hodnoty Náklady</t>
  </si>
  <si>
    <t>Referenční hodnoty Výnosy</t>
  </si>
  <si>
    <t>Vyplňovat pouze podbarvená  pole na řádku 1 (druh služby ze seznamu)  a řádku 3 (počty,kapacity)</t>
  </si>
  <si>
    <r>
      <rPr>
        <b/>
        <sz val="11"/>
        <color theme="1"/>
        <rFont val="Calibri"/>
        <family val="2"/>
        <charset val="238"/>
        <scheme val="minor"/>
      </rPr>
      <t>Referenční hodnota jednotky</t>
    </r>
    <r>
      <rPr>
        <sz val="11"/>
        <color theme="1"/>
        <rFont val="Calibri"/>
        <family val="2"/>
        <scheme val="minor"/>
      </rPr>
      <t xml:space="preserve"> -  vypočtená hodnota  pro příslušnou službu z krajských dat nebo z dat za celou ČR.
Vždy se volí, zda se převezme hodnota krajská nebo za celou ČR.  Pokud je počet poskytovatelů příslušného druhu služby v kraji dostatečný a pokud je příslušná referenční hodnota vyšší než republiková, volí se obvykle hodnota krajská. V ostatních případech  se volí hodnota pro příslušnou službu za celou ČR.</t>
    </r>
  </si>
  <si>
    <t>PPPc*Referenční hodnota</t>
  </si>
  <si>
    <t>Pro tuto službu se nepočítá</t>
  </si>
  <si>
    <t>PSS*Referenční hodnota</t>
  </si>
  <si>
    <t>kapacita1*Referenční hodnota</t>
  </si>
  <si>
    <t>kapacita3*Referenční hodnota</t>
  </si>
  <si>
    <t>PPPs*Referenční hodnota</t>
  </si>
  <si>
    <t>PPPz*Referenční hodnota</t>
  </si>
  <si>
    <t>Popis výpočtu vyrovnávací platby</t>
  </si>
  <si>
    <t>Vypočtená vyrovnávací platba = Rozdíl Vypočtených nákladů a vypočtených výnosů</t>
  </si>
  <si>
    <t>§ 55 - Telefonická krizová pomoc</t>
  </si>
  <si>
    <t>§ 68 - Terapeutické komunity</t>
  </si>
  <si>
    <t>6a</t>
  </si>
  <si>
    <t>§ 70 a) - Centrum duševního zdraví</t>
  </si>
  <si>
    <t>7a</t>
  </si>
  <si>
    <t>PPPc*779689,828716211 Kč</t>
  </si>
  <si>
    <t>PPPc*44930,47 Kč</t>
  </si>
  <si>
    <t>(PSS+PPPz)</t>
  </si>
  <si>
    <t>§ 90 - Hospicová péče terén</t>
  </si>
  <si>
    <t>§ 91 - Hospicová péče pobytová</t>
  </si>
  <si>
    <t>Specializo-vaný odborný pracovník</t>
  </si>
  <si>
    <r>
      <t xml:space="preserve">Náklady na zajištění přímé sociální péče .  Osobní náklady soc. pracovníků a ostatního přímého personálu (u pobytových služeb zahrnuti </t>
    </r>
    <r>
      <rPr>
        <b/>
        <sz val="11"/>
        <color rgb="FF0070C0"/>
        <rFont val="Calibri"/>
        <family val="2"/>
        <charset val="238"/>
        <scheme val="minor"/>
      </rPr>
      <t>pracovníci přímé péče kromě zdravotnického personálu</t>
    </r>
    <r>
      <rPr>
        <sz val="11"/>
        <color rgb="FF0070C0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scheme val="minor"/>
      </rPr>
      <t xml:space="preserve"> u ostatních služeb </t>
    </r>
    <r>
      <rPr>
        <b/>
        <sz val="11"/>
        <color rgb="FF0070C0"/>
        <rFont val="Calibri"/>
        <family val="2"/>
        <charset val="238"/>
        <scheme val="minor"/>
      </rPr>
      <t>všichni pracovníci přímé péče</t>
    </r>
    <r>
      <rPr>
        <sz val="11"/>
        <color theme="1"/>
        <rFont val="Calibri"/>
        <family val="2"/>
        <scheme val="minor"/>
      </rPr>
      <t>) + část ostatní režie včetně části osobních nákladů na pracovníky THP.
Pozn. Specializovaný odborný pracovník - plus 6000+odvody na každý měsíc na 1 Spec.prac.</t>
    </r>
  </si>
  <si>
    <r>
      <t xml:space="preserve">Náklady na zajištění přímé sociální péče .  Osobní náklady soc. pracovníků a ostatního přímého personálu (u pobytových služeb zahrnuti </t>
    </r>
    <r>
      <rPr>
        <b/>
        <sz val="11"/>
        <color rgb="FF0070C0"/>
        <rFont val="Calibri"/>
        <family val="2"/>
        <charset val="238"/>
        <scheme val="minor"/>
      </rPr>
      <t>pracovníci přímé péče kromě zdravotnického personálu</t>
    </r>
    <r>
      <rPr>
        <sz val="11"/>
        <color rgb="FF0070C0"/>
        <rFont val="Calibri"/>
        <family val="2"/>
        <charset val="238"/>
        <scheme val="minor"/>
      </rPr>
      <t>,</t>
    </r>
    <r>
      <rPr>
        <sz val="11"/>
        <color theme="1"/>
        <rFont val="Calibri"/>
        <family val="2"/>
        <scheme val="minor"/>
      </rPr>
      <t xml:space="preserve"> u ostatních služeb </t>
    </r>
    <r>
      <rPr>
        <b/>
        <sz val="11"/>
        <color rgb="FF0070C0"/>
        <rFont val="Calibri"/>
        <family val="2"/>
        <charset val="238"/>
        <scheme val="minor"/>
      </rPr>
      <t>všichni pracovníci přímé péče</t>
    </r>
    <r>
      <rPr>
        <sz val="11"/>
        <color theme="1"/>
        <rFont val="Calibri"/>
        <family val="2"/>
        <scheme val="minor"/>
      </rPr>
      <t xml:space="preserve">) + část ostatní režie včetně části osobních nákladů na pracovníky THP.
Pozn. Specializovaný odborný pracovník - plus 6000+odvody na každý měsíc na 1 Spec.prac.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</si>
</sst>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0" fontId="11" fillId="0" borderId="0"/>
  </cellStyleXfs>
  <cellXfs count="200">
    <xf numFmtId="0" fontId="0" fillId="0" borderId="0" xfId="0"/>
    <xf numFmtId="0" fontId="12" fillId="0" borderId="0" xfId="0" applyFont="1" applyAlignment="1">
      <alignment horizontal="center" wrapText="1"/>
    </xf>
    <xf numFmtId="0" fontId="0" fillId="0" borderId="0" xfId="0" applyFill="1"/>
    <xf numFmtId="0" fontId="0" fillId="0" borderId="1" xfId="0" applyFill="1" applyBorder="1"/>
    <xf numFmtId="3" fontId="0" fillId="0" borderId="1" xfId="0" applyNumberFormat="1" applyFill="1" applyBorder="1"/>
    <xf numFmtId="0" fontId="14" fillId="3" borderId="0" xfId="1" quotePrefix="1" applyFill="1"/>
    <xf numFmtId="0" fontId="11" fillId="0" borderId="0" xfId="2"/>
    <xf numFmtId="0" fontId="11" fillId="3" borderId="0" xfId="2" applyFill="1"/>
    <xf numFmtId="3" fontId="0" fillId="6" borderId="2" xfId="0" applyNumberFormat="1" applyFill="1" applyBorder="1" applyAlignment="1">
      <alignment horizontal="right"/>
    </xf>
    <xf numFmtId="3" fontId="0" fillId="4" borderId="2" xfId="0" applyNumberFormat="1" applyFill="1" applyBorder="1" applyAlignment="1">
      <alignment horizontal="right"/>
    </xf>
    <xf numFmtId="0" fontId="0" fillId="0" borderId="0" xfId="0" applyFill="1" applyBorder="1"/>
    <xf numFmtId="3" fontId="0" fillId="5" borderId="2" xfId="0" applyNumberFormat="1" applyFill="1" applyBorder="1" applyAlignment="1">
      <alignment horizontal="right"/>
    </xf>
    <xf numFmtId="0" fontId="10" fillId="2" borderId="0" xfId="2" applyFont="1" applyFill="1"/>
    <xf numFmtId="3" fontId="11" fillId="0" borderId="0" xfId="2" applyNumberFormat="1"/>
    <xf numFmtId="0" fontId="0" fillId="0" borderId="0" xfId="0" applyFill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11" fillId="0" borderId="19" xfId="2" applyFill="1" applyBorder="1"/>
    <xf numFmtId="0" fontId="11" fillId="0" borderId="20" xfId="2" applyFill="1" applyBorder="1"/>
    <xf numFmtId="0" fontId="0" fillId="0" borderId="20" xfId="0" applyFill="1" applyBorder="1"/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0" fontId="0" fillId="0" borderId="21" xfId="0" applyFill="1" applyBorder="1"/>
    <xf numFmtId="0" fontId="0" fillId="0" borderId="31" xfId="0" applyFill="1" applyBorder="1"/>
    <xf numFmtId="0" fontId="17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9" fillId="0" borderId="0" xfId="0" applyFont="1" applyFill="1"/>
    <xf numFmtId="0" fontId="15" fillId="0" borderId="7" xfId="0" applyFont="1" applyFill="1" applyBorder="1" applyAlignment="1">
      <alignment vertical="top" wrapText="1"/>
    </xf>
    <xf numFmtId="0" fontId="20" fillId="0" borderId="14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vertical="center" wrapText="1"/>
    </xf>
    <xf numFmtId="0" fontId="15" fillId="0" borderId="8" xfId="0" applyFont="1" applyFill="1" applyBorder="1"/>
    <xf numFmtId="0" fontId="15" fillId="0" borderId="0" xfId="0" applyFont="1" applyFill="1"/>
    <xf numFmtId="0" fontId="15" fillId="0" borderId="10" xfId="0" applyFont="1" applyFill="1" applyBorder="1"/>
    <xf numFmtId="2" fontId="16" fillId="3" borderId="35" xfId="0" applyNumberFormat="1" applyFont="1" applyFill="1" applyBorder="1" applyProtection="1">
      <protection locked="0"/>
    </xf>
    <xf numFmtId="0" fontId="21" fillId="0" borderId="3" xfId="0" applyFont="1" applyFill="1" applyBorder="1" applyAlignment="1">
      <alignment horizontal="left" vertical="top" wrapText="1"/>
    </xf>
    <xf numFmtId="0" fontId="21" fillId="0" borderId="29" xfId="0" applyFont="1" applyFill="1" applyBorder="1" applyAlignment="1">
      <alignment horizontal="left" vertical="top" wrapText="1"/>
    </xf>
    <xf numFmtId="0" fontId="21" fillId="0" borderId="33" xfId="0" applyFont="1" applyFill="1" applyBorder="1" applyAlignment="1">
      <alignment horizontal="left" vertical="top" wrapText="1"/>
    </xf>
    <xf numFmtId="0" fontId="21" fillId="0" borderId="30" xfId="0" applyFont="1" applyFill="1" applyBorder="1" applyAlignment="1">
      <alignment horizontal="left" vertical="top" wrapText="1"/>
    </xf>
    <xf numFmtId="0" fontId="15" fillId="0" borderId="19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5" fillId="0" borderId="21" xfId="0" applyFont="1" applyFill="1" applyBorder="1" applyAlignment="1">
      <alignment vertical="center"/>
    </xf>
    <xf numFmtId="0" fontId="0" fillId="0" borderId="0" xfId="0" applyFill="1" applyAlignment="1">
      <alignment horizontal="left"/>
    </xf>
    <xf numFmtId="0" fontId="7" fillId="0" borderId="0" xfId="2" applyFont="1"/>
    <xf numFmtId="0" fontId="11" fillId="0" borderId="32" xfId="2" applyBorder="1"/>
    <xf numFmtId="0" fontId="0" fillId="8" borderId="0" xfId="0" applyFill="1"/>
    <xf numFmtId="0" fontId="0" fillId="8" borderId="0" xfId="0" applyFill="1" applyAlignment="1">
      <alignment vertical="center" wrapText="1"/>
    </xf>
    <xf numFmtId="4" fontId="16" fillId="0" borderId="27" xfId="0" applyNumberFormat="1" applyFont="1" applyFill="1" applyBorder="1"/>
    <xf numFmtId="0" fontId="16" fillId="8" borderId="0" xfId="0" applyFont="1" applyFill="1"/>
    <xf numFmtId="0" fontId="13" fillId="0" borderId="0" xfId="0" applyFont="1" applyFill="1" applyBorder="1" applyAlignment="1">
      <alignment vertical="top"/>
    </xf>
    <xf numFmtId="0" fontId="6" fillId="0" borderId="32" xfId="2" applyFont="1" applyBorder="1"/>
    <xf numFmtId="0" fontId="0" fillId="8" borderId="0" xfId="0" applyFill="1" applyAlignment="1">
      <alignment vertical="center"/>
    </xf>
    <xf numFmtId="0" fontId="6" fillId="0" borderId="0" xfId="2" applyFont="1"/>
    <xf numFmtId="3" fontId="20" fillId="7" borderId="18" xfId="0" applyNumberFormat="1" applyFont="1" applyFill="1" applyBorder="1"/>
    <xf numFmtId="0" fontId="16" fillId="7" borderId="0" xfId="0" applyFont="1" applyFill="1"/>
    <xf numFmtId="0" fontId="0" fillId="7" borderId="0" xfId="0" applyFill="1"/>
    <xf numFmtId="0" fontId="15" fillId="0" borderId="12" xfId="0" applyFont="1" applyFill="1" applyBorder="1"/>
    <xf numFmtId="0" fontId="20" fillId="0" borderId="29" xfId="0" applyFont="1" applyFill="1" applyBorder="1" applyAlignment="1">
      <alignment horizontal="center" vertical="center" wrapText="1"/>
    </xf>
    <xf numFmtId="0" fontId="20" fillId="0" borderId="48" xfId="0" applyFont="1" applyFill="1" applyBorder="1" applyAlignment="1">
      <alignment horizontal="center" vertical="center" wrapText="1"/>
    </xf>
    <xf numFmtId="3" fontId="15" fillId="0" borderId="8" xfId="0" applyNumberFormat="1" applyFont="1" applyFill="1" applyBorder="1" applyAlignment="1">
      <alignment horizontal="center"/>
    </xf>
    <xf numFmtId="3" fontId="15" fillId="0" borderId="39" xfId="0" applyNumberFormat="1" applyFont="1" applyFill="1" applyBorder="1" applyAlignment="1">
      <alignment horizontal="center"/>
    </xf>
    <xf numFmtId="3" fontId="15" fillId="0" borderId="10" xfId="0" applyNumberFormat="1" applyFont="1" applyFill="1" applyBorder="1" applyAlignment="1">
      <alignment horizontal="center"/>
    </xf>
    <xf numFmtId="3" fontId="15" fillId="0" borderId="40" xfId="0" applyNumberFormat="1" applyFont="1" applyFill="1" applyBorder="1" applyAlignment="1">
      <alignment horizontal="center"/>
    </xf>
    <xf numFmtId="3" fontId="15" fillId="0" borderId="12" xfId="0" applyNumberFormat="1" applyFont="1" applyFill="1" applyBorder="1" applyAlignment="1">
      <alignment horizontal="center"/>
    </xf>
    <xf numFmtId="3" fontId="15" fillId="0" borderId="47" xfId="0" applyNumberFormat="1" applyFont="1" applyFill="1" applyBorder="1" applyAlignment="1">
      <alignment horizontal="center"/>
    </xf>
    <xf numFmtId="0" fontId="20" fillId="7" borderId="49" xfId="0" applyFont="1" applyFill="1" applyBorder="1"/>
    <xf numFmtId="0" fontId="13" fillId="0" borderId="0" xfId="2" applyFont="1" applyAlignment="1">
      <alignment horizontal="left"/>
    </xf>
    <xf numFmtId="0" fontId="13" fillId="0" borderId="0" xfId="2" applyFont="1"/>
    <xf numFmtId="3" fontId="0" fillId="6" borderId="50" xfId="0" applyNumberFormat="1" applyFill="1" applyBorder="1" applyAlignment="1">
      <alignment horizontal="right"/>
    </xf>
    <xf numFmtId="2" fontId="16" fillId="3" borderId="14" xfId="0" applyNumberFormat="1" applyFont="1" applyFill="1" applyBorder="1" applyProtection="1">
      <protection locked="0"/>
    </xf>
    <xf numFmtId="2" fontId="16" fillId="3" borderId="15" xfId="0" applyNumberFormat="1" applyFont="1" applyFill="1" applyBorder="1" applyProtection="1">
      <protection locked="0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0" fillId="0" borderId="35" xfId="0" applyFill="1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52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3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4" fillId="0" borderId="0" xfId="2" applyFont="1"/>
    <xf numFmtId="0" fontId="3" fillId="4" borderId="0" xfId="2" applyFont="1" applyFill="1"/>
    <xf numFmtId="3" fontId="15" fillId="0" borderId="39" xfId="0" applyNumberFormat="1" applyFont="1" applyBorder="1"/>
    <xf numFmtId="3" fontId="15" fillId="0" borderId="40" xfId="0" applyNumberFormat="1" applyFont="1" applyBorder="1"/>
    <xf numFmtId="3" fontId="15" fillId="0" borderId="47" xfId="0" applyNumberFormat="1" applyFont="1" applyBorder="1"/>
    <xf numFmtId="3" fontId="15" fillId="0" borderId="9" xfId="0" applyNumberFormat="1" applyFont="1" applyBorder="1"/>
    <xf numFmtId="3" fontId="15" fillId="0" borderId="11" xfId="0" applyNumberFormat="1" applyFont="1" applyBorder="1"/>
    <xf numFmtId="3" fontId="15" fillId="0" borderId="13" xfId="0" applyNumberFormat="1" applyFont="1" applyBorder="1"/>
    <xf numFmtId="3" fontId="0" fillId="9" borderId="2" xfId="0" applyNumberFormat="1" applyFill="1" applyBorder="1" applyAlignment="1">
      <alignment horizontal="right"/>
    </xf>
    <xf numFmtId="0" fontId="11" fillId="4" borderId="0" xfId="2" applyFill="1"/>
    <xf numFmtId="0" fontId="2" fillId="0" borderId="0" xfId="2" applyFont="1"/>
    <xf numFmtId="0" fontId="0" fillId="0" borderId="0" xfId="0" applyFill="1" applyBorder="1" applyAlignment="1">
      <alignment vertical="center" wrapText="1"/>
    </xf>
    <xf numFmtId="0" fontId="0" fillId="0" borderId="16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3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20" fillId="0" borderId="54" xfId="0" applyFont="1" applyFill="1" applyBorder="1" applyAlignment="1">
      <alignment horizontal="center" vertical="center" wrapText="1"/>
    </xf>
    <xf numFmtId="3" fontId="15" fillId="0" borderId="4" xfId="0" applyNumberFormat="1" applyFont="1" applyFill="1" applyBorder="1" applyAlignment="1">
      <alignment horizontal="center"/>
    </xf>
    <xf numFmtId="3" fontId="15" fillId="0" borderId="42" xfId="0" applyNumberFormat="1" applyFont="1" applyFill="1" applyBorder="1" applyAlignment="1">
      <alignment horizontal="center"/>
    </xf>
    <xf numFmtId="3" fontId="15" fillId="0" borderId="45" xfId="0" applyNumberFormat="1" applyFont="1" applyFill="1" applyBorder="1" applyAlignment="1">
      <alignment horizontal="center"/>
    </xf>
    <xf numFmtId="3" fontId="15" fillId="0" borderId="31" xfId="0" applyNumberFormat="1" applyFont="1" applyFill="1" applyBorder="1" applyAlignment="1">
      <alignment horizontal="center"/>
    </xf>
    <xf numFmtId="0" fontId="11" fillId="0" borderId="0" xfId="2" applyAlignment="1">
      <alignment horizontal="left"/>
    </xf>
    <xf numFmtId="3" fontId="0" fillId="0" borderId="0" xfId="0" applyNumberFormat="1"/>
    <xf numFmtId="3" fontId="0" fillId="9" borderId="0" xfId="0" applyNumberFormat="1" applyFill="1" applyAlignment="1">
      <alignment horizontal="right"/>
    </xf>
    <xf numFmtId="0" fontId="0" fillId="10" borderId="0" xfId="0" applyFill="1"/>
    <xf numFmtId="3" fontId="15" fillId="0" borderId="6" xfId="0" applyNumberFormat="1" applyFont="1" applyFill="1" applyBorder="1" applyAlignment="1">
      <alignment horizontal="center"/>
    </xf>
    <xf numFmtId="0" fontId="18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51" xfId="0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11" fillId="0" borderId="53" xfId="2" applyBorder="1" applyAlignment="1">
      <alignment vertical="center"/>
    </xf>
    <xf numFmtId="0" fontId="0" fillId="0" borderId="12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1" fillId="0" borderId="8" xfId="2" applyFill="1" applyBorder="1" applyAlignment="1">
      <alignment vertical="center"/>
    </xf>
    <xf numFmtId="0" fontId="11" fillId="0" borderId="10" xfId="2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29" xfId="0" applyFill="1" applyBorder="1" applyAlignment="1">
      <alignment vertical="center" wrapText="1"/>
    </xf>
    <xf numFmtId="0" fontId="0" fillId="0" borderId="33" xfId="0" applyFill="1" applyBorder="1" applyAlignment="1">
      <alignment wrapText="1"/>
    </xf>
    <xf numFmtId="0" fontId="0" fillId="0" borderId="30" xfId="0" applyFill="1" applyBorder="1" applyAlignment="1">
      <alignment wrapText="1"/>
    </xf>
    <xf numFmtId="0" fontId="0" fillId="0" borderId="8" xfId="0" applyFill="1" applyBorder="1" applyAlignment="1">
      <alignment vertical="center" wrapText="1"/>
    </xf>
    <xf numFmtId="0" fontId="11" fillId="0" borderId="10" xfId="2" applyBorder="1" applyAlignment="1">
      <alignment vertical="center"/>
    </xf>
    <xf numFmtId="0" fontId="11" fillId="0" borderId="12" xfId="2" applyBorder="1" applyAlignment="1">
      <alignment vertical="center"/>
    </xf>
    <xf numFmtId="0" fontId="13" fillId="8" borderId="38" xfId="0" applyFont="1" applyFill="1" applyBorder="1" applyAlignment="1"/>
    <xf numFmtId="0" fontId="13" fillId="0" borderId="5" xfId="0" applyFont="1" applyBorder="1" applyAlignment="1"/>
    <xf numFmtId="0" fontId="13" fillId="8" borderId="7" xfId="0" applyFont="1" applyFill="1" applyBorder="1" applyAlignment="1"/>
    <xf numFmtId="0" fontId="13" fillId="0" borderId="28" xfId="0" applyFont="1" applyBorder="1" applyAlignment="1"/>
    <xf numFmtId="0" fontId="16" fillId="8" borderId="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8" borderId="41" xfId="0" applyFont="1" applyFill="1" applyBorder="1" applyAlignment="1"/>
    <xf numFmtId="0" fontId="13" fillId="8" borderId="43" xfId="0" applyFont="1" applyFill="1" applyBorder="1" applyAlignment="1"/>
    <xf numFmtId="0" fontId="13" fillId="8" borderId="44" xfId="0" applyFont="1" applyFill="1" applyBorder="1" applyAlignment="1"/>
    <xf numFmtId="0" fontId="13" fillId="0" borderId="46" xfId="0" applyFont="1" applyBorder="1" applyAlignment="1"/>
    <xf numFmtId="0" fontId="9" fillId="0" borderId="41" xfId="2" applyFont="1" applyFill="1" applyBorder="1" applyAlignment="1">
      <alignment wrapText="1"/>
    </xf>
    <xf numFmtId="0" fontId="0" fillId="0" borderId="42" xfId="0" applyBorder="1" applyAlignment="1">
      <alignment wrapText="1"/>
    </xf>
    <xf numFmtId="0" fontId="0" fillId="0" borderId="43" xfId="0" applyBorder="1" applyAlignment="1">
      <alignment wrapText="1"/>
    </xf>
    <xf numFmtId="0" fontId="9" fillId="0" borderId="44" xfId="2" applyFont="1" applyFill="1" applyBorder="1" applyAlignment="1">
      <alignment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26" xfId="0" applyFill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8" fillId="3" borderId="6" xfId="0" applyFont="1" applyFill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24" fillId="3" borderId="34" xfId="0" applyNumberFormat="1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0" fillId="0" borderId="25" xfId="0" applyFont="1" applyFill="1" applyBorder="1" applyAlignment="1">
      <alignment vertical="top" wrapText="1"/>
    </xf>
    <xf numFmtId="0" fontId="0" fillId="0" borderId="16" xfId="0" applyFont="1" applyBorder="1" applyAlignment="1">
      <alignment vertical="top" wrapText="1"/>
    </xf>
    <xf numFmtId="0" fontId="0" fillId="0" borderId="9" xfId="0" applyFont="1" applyBorder="1" applyAlignment="1">
      <alignment vertical="top" wrapText="1"/>
    </xf>
    <xf numFmtId="0" fontId="0" fillId="0" borderId="37" xfId="0" applyFont="1" applyFill="1" applyBorder="1" applyAlignment="1">
      <alignment vertical="top" wrapText="1"/>
    </xf>
    <xf numFmtId="0" fontId="0" fillId="0" borderId="32" xfId="0" applyFont="1" applyBorder="1" applyAlignment="1">
      <alignment vertical="top" wrapText="1"/>
    </xf>
    <xf numFmtId="0" fontId="0" fillId="0" borderId="11" xfId="0" applyFont="1" applyBorder="1" applyAlignment="1">
      <alignment vertical="top" wrapText="1"/>
    </xf>
    <xf numFmtId="0" fontId="0" fillId="0" borderId="37" xfId="0" applyFill="1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0" borderId="7" xfId="0" applyFont="1" applyFill="1" applyBorder="1" applyAlignment="1">
      <alignment vertical="top" wrapText="1"/>
    </xf>
    <xf numFmtId="0" fontId="0" fillId="0" borderId="36" xfId="0" applyFill="1" applyBorder="1" applyAlignment="1">
      <alignment vertical="top" wrapText="1"/>
    </xf>
    <xf numFmtId="0" fontId="0" fillId="0" borderId="28" xfId="0" applyFill="1" applyBorder="1" applyAlignment="1">
      <alignment vertical="top" wrapText="1"/>
    </xf>
    <xf numFmtId="0" fontId="16" fillId="0" borderId="3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16" fillId="0" borderId="23" xfId="0" applyFont="1" applyFill="1" applyBorder="1" applyAlignment="1">
      <alignment vertical="center" wrapText="1"/>
    </xf>
    <xf numFmtId="0" fontId="12" fillId="7" borderId="7" xfId="0" applyFont="1" applyFill="1" applyBorder="1" applyAlignment="1"/>
    <xf numFmtId="0" fontId="12" fillId="7" borderId="24" xfId="0" applyFont="1" applyFill="1" applyBorder="1" applyAlignment="1"/>
    <xf numFmtId="0" fontId="9" fillId="0" borderId="38" xfId="2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8" fillId="0" borderId="41" xfId="2" applyFont="1" applyFill="1" applyBorder="1" applyAlignment="1">
      <alignment wrapText="1"/>
    </xf>
    <xf numFmtId="0" fontId="6" fillId="0" borderId="41" xfId="2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12" fillId="7" borderId="7" xfId="0" applyFont="1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9" fillId="0" borderId="16" xfId="2" applyFont="1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9" fillId="0" borderId="32" xfId="2" applyFont="1" applyFill="1" applyBorder="1" applyAlignment="1">
      <alignment wrapText="1"/>
    </xf>
    <xf numFmtId="0" fontId="0" fillId="0" borderId="32" xfId="0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9" fillId="0" borderId="17" xfId="2" applyFont="1" applyFill="1" applyBorder="1" applyAlignment="1">
      <alignment wrapText="1"/>
    </xf>
    <xf numFmtId="0" fontId="0" fillId="0" borderId="17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1" fillId="0" borderId="16" xfId="2" applyFont="1" applyFill="1" applyBorder="1" applyAlignment="1">
      <alignment vertical="top" wrapText="1"/>
    </xf>
    <xf numFmtId="0" fontId="0" fillId="0" borderId="16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9" fillId="0" borderId="32" xfId="2" applyFont="1" applyFill="1" applyBorder="1" applyAlignment="1">
      <alignment vertical="top" wrapText="1"/>
    </xf>
    <xf numFmtId="0" fontId="0" fillId="0" borderId="32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9" fillId="0" borderId="17" xfId="2" applyFont="1" applyFill="1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0" fillId="0" borderId="13" xfId="0" applyFill="1" applyBorder="1" applyAlignment="1">
      <alignment vertical="top" wrapText="1"/>
    </xf>
  </cellXfs>
  <cellStyles count="3">
    <cellStyle name="Hypertextový odkaz 2" xfId="1" xr:uid="{00000000-0005-0000-0000-000000000000}"/>
    <cellStyle name="Normální" xfId="0" builtinId="0"/>
    <cellStyle name="Normální 3" xfId="2" xr:uid="{00000000-0005-0000-0000-000002000000}"/>
  </cellStyles>
  <dxfs count="9">
    <dxf>
      <font>
        <b val="0"/>
        <i/>
        <color theme="6" tint="-0.24994659260841701"/>
      </font>
      <fill>
        <patternFill>
          <bgColor theme="6" tint="0.79998168889431442"/>
        </patternFill>
      </fill>
    </dxf>
    <dxf>
      <font>
        <b val="0"/>
        <i/>
        <color theme="6" tint="-0.24994659260841701"/>
      </font>
      <fill>
        <patternFill>
          <bgColor theme="6" tint="0.79998168889431442"/>
        </patternFill>
      </fill>
    </dxf>
    <dxf>
      <font>
        <b val="0"/>
        <i/>
        <color theme="6" tint="-0.24994659260841701"/>
      </font>
      <fill>
        <patternFill>
          <bgColor theme="6" tint="0.79998168889431442"/>
        </patternFill>
      </fill>
    </dxf>
    <dxf>
      <font>
        <b val="0"/>
        <i/>
        <color theme="6" tint="-0.24994659260841701"/>
      </font>
      <fill>
        <patternFill>
          <bgColor theme="6" tint="0.79998168889431442"/>
        </patternFill>
      </fill>
    </dxf>
    <dxf>
      <font>
        <b val="0"/>
        <i/>
        <color rgb="FF006100"/>
      </font>
      <fill>
        <patternFill>
          <bgColor rgb="FFC6EFCE"/>
        </patternFill>
      </fill>
    </dxf>
    <dxf>
      <font>
        <b val="0"/>
        <i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42"/>
  <sheetViews>
    <sheetView workbookViewId="0">
      <pane xSplit="6" topLeftCell="G1" activePane="topRight" state="frozen"/>
      <selection pane="topRight" activeCell="G1" sqref="G1"/>
    </sheetView>
  </sheetViews>
  <sheetFormatPr defaultRowHeight="14.4" x14ac:dyDescent="0.3"/>
  <cols>
    <col min="1" max="2" width="40.6640625" customWidth="1"/>
    <col min="3" max="3" width="25.6640625" customWidth="1"/>
    <col min="4" max="5" width="10.6640625" customWidth="1"/>
    <col min="6" max="6" width="5.6640625" customWidth="1"/>
    <col min="7" max="30" width="40.6640625" customWidth="1"/>
  </cols>
  <sheetData>
    <row r="1" spans="1:30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3">
      <c r="A2" t="s">
        <v>30</v>
      </c>
      <c r="B2" t="s">
        <v>31</v>
      </c>
      <c r="C2" t="s">
        <v>32</v>
      </c>
      <c r="D2">
        <v>1840658</v>
      </c>
      <c r="E2" t="s">
        <v>33</v>
      </c>
      <c r="F2">
        <v>2019</v>
      </c>
    </row>
    <row r="3" spans="1:30" x14ac:dyDescent="0.3">
      <c r="A3" t="s">
        <v>30</v>
      </c>
      <c r="B3" t="s">
        <v>31</v>
      </c>
      <c r="C3" t="s">
        <v>34</v>
      </c>
      <c r="D3">
        <v>1840658</v>
      </c>
      <c r="E3" t="s">
        <v>35</v>
      </c>
      <c r="F3">
        <v>2019</v>
      </c>
    </row>
    <row r="4" spans="1:30" x14ac:dyDescent="0.3">
      <c r="A4" t="s">
        <v>30</v>
      </c>
      <c r="B4" t="s">
        <v>31</v>
      </c>
      <c r="C4" t="s">
        <v>36</v>
      </c>
      <c r="D4">
        <v>1840658</v>
      </c>
      <c r="E4" t="s">
        <v>37</v>
      </c>
      <c r="F4">
        <v>2019</v>
      </c>
    </row>
    <row r="5" spans="1:30" x14ac:dyDescent="0.3">
      <c r="A5" t="s">
        <v>30</v>
      </c>
      <c r="B5" t="s">
        <v>31</v>
      </c>
      <c r="C5" t="s">
        <v>38</v>
      </c>
      <c r="D5">
        <v>1840658</v>
      </c>
      <c r="E5" t="s">
        <v>39</v>
      </c>
      <c r="F5">
        <v>2019</v>
      </c>
    </row>
    <row r="6" spans="1:30" x14ac:dyDescent="0.3">
      <c r="A6" t="s">
        <v>30</v>
      </c>
      <c r="B6" t="s">
        <v>31</v>
      </c>
      <c r="C6" t="s">
        <v>40</v>
      </c>
      <c r="D6">
        <v>1840658</v>
      </c>
      <c r="E6" t="s">
        <v>41</v>
      </c>
      <c r="F6">
        <v>2019</v>
      </c>
    </row>
    <row r="7" spans="1:30" x14ac:dyDescent="0.3">
      <c r="A7" t="s">
        <v>42</v>
      </c>
      <c r="B7" t="s">
        <v>42</v>
      </c>
      <c r="C7" t="s">
        <v>43</v>
      </c>
      <c r="D7">
        <v>4461551</v>
      </c>
      <c r="E7" t="s">
        <v>44</v>
      </c>
      <c r="F7">
        <v>2019</v>
      </c>
    </row>
    <row r="8" spans="1:30" x14ac:dyDescent="0.3">
      <c r="A8" t="s">
        <v>45</v>
      </c>
      <c r="B8" t="s">
        <v>46</v>
      </c>
      <c r="C8" t="s">
        <v>47</v>
      </c>
      <c r="D8">
        <v>9097155</v>
      </c>
      <c r="E8" t="s">
        <v>48</v>
      </c>
      <c r="F8">
        <v>2019</v>
      </c>
    </row>
    <row r="9" spans="1:30" x14ac:dyDescent="0.3">
      <c r="A9" t="s">
        <v>49</v>
      </c>
      <c r="B9" t="s">
        <v>50</v>
      </c>
      <c r="C9" t="s">
        <v>51</v>
      </c>
      <c r="D9">
        <v>3454870</v>
      </c>
      <c r="E9" t="s">
        <v>44</v>
      </c>
      <c r="F9">
        <v>2019</v>
      </c>
    </row>
    <row r="10" spans="1:30" x14ac:dyDescent="0.3">
      <c r="A10" t="s">
        <v>52</v>
      </c>
      <c r="B10" t="s">
        <v>31</v>
      </c>
      <c r="C10" t="s">
        <v>53</v>
      </c>
      <c r="D10">
        <v>5376966</v>
      </c>
      <c r="E10" t="s">
        <v>35</v>
      </c>
      <c r="F10">
        <v>2019</v>
      </c>
    </row>
    <row r="11" spans="1:30" x14ac:dyDescent="0.3">
      <c r="A11" t="s">
        <v>52</v>
      </c>
      <c r="B11" t="s">
        <v>31</v>
      </c>
      <c r="C11" t="s">
        <v>54</v>
      </c>
      <c r="D11">
        <v>5376966</v>
      </c>
      <c r="E11" t="s">
        <v>55</v>
      </c>
      <c r="F11">
        <v>2019</v>
      </c>
    </row>
    <row r="12" spans="1:30" x14ac:dyDescent="0.3">
      <c r="A12" t="s">
        <v>56</v>
      </c>
      <c r="B12" t="s">
        <v>31</v>
      </c>
      <c r="C12" t="s">
        <v>57</v>
      </c>
      <c r="D12">
        <v>2886510</v>
      </c>
      <c r="E12" t="s">
        <v>35</v>
      </c>
      <c r="F12">
        <v>2019</v>
      </c>
    </row>
    <row r="13" spans="1:30" x14ac:dyDescent="0.3">
      <c r="A13" t="s">
        <v>58</v>
      </c>
      <c r="B13" t="s">
        <v>31</v>
      </c>
      <c r="C13" t="s">
        <v>59</v>
      </c>
      <c r="D13">
        <v>2813024</v>
      </c>
      <c r="E13" t="s">
        <v>35</v>
      </c>
      <c r="F13">
        <v>2019</v>
      </c>
    </row>
    <row r="14" spans="1:30" x14ac:dyDescent="0.3">
      <c r="A14" t="s">
        <v>60</v>
      </c>
      <c r="B14" t="s">
        <v>31</v>
      </c>
      <c r="C14" t="s">
        <v>61</v>
      </c>
      <c r="D14">
        <v>1236570</v>
      </c>
      <c r="E14" t="s">
        <v>35</v>
      </c>
      <c r="F14">
        <v>2019</v>
      </c>
    </row>
    <row r="15" spans="1:30" x14ac:dyDescent="0.3">
      <c r="A15" t="s">
        <v>58</v>
      </c>
      <c r="B15" t="s">
        <v>31</v>
      </c>
      <c r="C15" t="s">
        <v>62</v>
      </c>
      <c r="D15">
        <v>4699567</v>
      </c>
      <c r="E15" t="s">
        <v>35</v>
      </c>
      <c r="F15">
        <v>2019</v>
      </c>
    </row>
    <row r="16" spans="1:30" x14ac:dyDescent="0.3">
      <c r="A16" t="s">
        <v>58</v>
      </c>
      <c r="B16" t="s">
        <v>31</v>
      </c>
      <c r="C16" t="s">
        <v>63</v>
      </c>
      <c r="D16">
        <v>1968420</v>
      </c>
      <c r="E16" t="s">
        <v>35</v>
      </c>
      <c r="F16">
        <v>2019</v>
      </c>
    </row>
    <row r="17" spans="1:6" x14ac:dyDescent="0.3">
      <c r="A17" t="s">
        <v>58</v>
      </c>
      <c r="B17" t="s">
        <v>31</v>
      </c>
      <c r="C17" t="s">
        <v>64</v>
      </c>
      <c r="D17">
        <v>7832444</v>
      </c>
      <c r="E17" t="s">
        <v>35</v>
      </c>
      <c r="F17">
        <v>2019</v>
      </c>
    </row>
    <row r="18" spans="1:6" x14ac:dyDescent="0.3">
      <c r="A18" t="s">
        <v>65</v>
      </c>
      <c r="B18" t="s">
        <v>31</v>
      </c>
      <c r="C18" t="s">
        <v>66</v>
      </c>
      <c r="D18">
        <v>6585534</v>
      </c>
      <c r="E18" t="s">
        <v>44</v>
      </c>
      <c r="F18">
        <v>2019</v>
      </c>
    </row>
    <row r="19" spans="1:6" x14ac:dyDescent="0.3">
      <c r="A19" t="s">
        <v>67</v>
      </c>
      <c r="B19" t="s">
        <v>68</v>
      </c>
      <c r="C19" t="s">
        <v>69</v>
      </c>
      <c r="D19">
        <v>1356155</v>
      </c>
      <c r="E19" t="s">
        <v>70</v>
      </c>
      <c r="F19">
        <v>2019</v>
      </c>
    </row>
    <row r="20" spans="1:6" x14ac:dyDescent="0.3">
      <c r="A20" t="s">
        <v>71</v>
      </c>
      <c r="B20" t="s">
        <v>68</v>
      </c>
      <c r="C20" t="s">
        <v>72</v>
      </c>
      <c r="D20">
        <v>5894253</v>
      </c>
      <c r="E20" t="s">
        <v>41</v>
      </c>
      <c r="F20">
        <v>2019</v>
      </c>
    </row>
    <row r="21" spans="1:6" x14ac:dyDescent="0.3">
      <c r="A21" t="s">
        <v>73</v>
      </c>
      <c r="B21" t="s">
        <v>74</v>
      </c>
      <c r="C21" t="s">
        <v>75</v>
      </c>
      <c r="D21">
        <v>1671513</v>
      </c>
      <c r="E21" t="s">
        <v>76</v>
      </c>
      <c r="F21">
        <v>2019</v>
      </c>
    </row>
    <row r="22" spans="1:6" x14ac:dyDescent="0.3">
      <c r="A22" t="s">
        <v>77</v>
      </c>
      <c r="B22" t="s">
        <v>77</v>
      </c>
      <c r="C22" t="s">
        <v>78</v>
      </c>
      <c r="D22">
        <v>1272659</v>
      </c>
      <c r="E22" t="s">
        <v>79</v>
      </c>
      <c r="F22">
        <v>2019</v>
      </c>
    </row>
    <row r="23" spans="1:6" x14ac:dyDescent="0.3">
      <c r="A23" t="s">
        <v>80</v>
      </c>
      <c r="B23" t="s">
        <v>81</v>
      </c>
      <c r="C23" t="s">
        <v>75</v>
      </c>
      <c r="D23">
        <v>6697882</v>
      </c>
      <c r="E23" t="s">
        <v>76</v>
      </c>
      <c r="F23">
        <v>2019</v>
      </c>
    </row>
    <row r="24" spans="1:6" x14ac:dyDescent="0.3">
      <c r="A24" t="s">
        <v>82</v>
      </c>
      <c r="B24" t="s">
        <v>83</v>
      </c>
      <c r="C24" t="s">
        <v>84</v>
      </c>
      <c r="D24">
        <v>5204562</v>
      </c>
      <c r="E24" t="s">
        <v>85</v>
      </c>
      <c r="F24">
        <v>2019</v>
      </c>
    </row>
    <row r="25" spans="1:6" x14ac:dyDescent="0.3">
      <c r="A25" t="s">
        <v>86</v>
      </c>
      <c r="B25" t="s">
        <v>87</v>
      </c>
      <c r="C25" t="s">
        <v>88</v>
      </c>
      <c r="D25">
        <v>9196018</v>
      </c>
      <c r="E25" t="s">
        <v>37</v>
      </c>
      <c r="F25">
        <v>2019</v>
      </c>
    </row>
    <row r="26" spans="1:6" x14ac:dyDescent="0.3">
      <c r="A26" t="s">
        <v>89</v>
      </c>
      <c r="B26" t="s">
        <v>89</v>
      </c>
      <c r="C26" t="s">
        <v>90</v>
      </c>
      <c r="D26">
        <v>5175408</v>
      </c>
      <c r="E26" t="s">
        <v>91</v>
      </c>
      <c r="F26">
        <v>2019</v>
      </c>
    </row>
    <row r="27" spans="1:6" x14ac:dyDescent="0.3">
      <c r="A27" t="s">
        <v>89</v>
      </c>
      <c r="B27" t="s">
        <v>89</v>
      </c>
      <c r="C27" t="s">
        <v>92</v>
      </c>
      <c r="D27">
        <v>2015983</v>
      </c>
      <c r="E27" t="s">
        <v>91</v>
      </c>
      <c r="F27">
        <v>2019</v>
      </c>
    </row>
    <row r="28" spans="1:6" x14ac:dyDescent="0.3">
      <c r="A28" t="s">
        <v>93</v>
      </c>
      <c r="B28" t="s">
        <v>93</v>
      </c>
      <c r="C28" t="s">
        <v>94</v>
      </c>
      <c r="D28">
        <v>4753225</v>
      </c>
      <c r="E28" t="s">
        <v>95</v>
      </c>
      <c r="F28">
        <v>2019</v>
      </c>
    </row>
    <row r="29" spans="1:6" x14ac:dyDescent="0.3">
      <c r="A29" t="s">
        <v>96</v>
      </c>
      <c r="B29" t="s">
        <v>96</v>
      </c>
      <c r="C29" t="s">
        <v>97</v>
      </c>
      <c r="D29">
        <v>2801353</v>
      </c>
      <c r="E29" t="s">
        <v>33</v>
      </c>
      <c r="F29">
        <v>2019</v>
      </c>
    </row>
    <row r="30" spans="1:6" x14ac:dyDescent="0.3">
      <c r="A30" t="s">
        <v>98</v>
      </c>
      <c r="B30" t="s">
        <v>98</v>
      </c>
      <c r="C30" t="s">
        <v>99</v>
      </c>
      <c r="D30">
        <v>9688838</v>
      </c>
      <c r="E30" t="s">
        <v>39</v>
      </c>
      <c r="F30">
        <v>2019</v>
      </c>
    </row>
    <row r="31" spans="1:6" x14ac:dyDescent="0.3">
      <c r="A31" t="s">
        <v>100</v>
      </c>
      <c r="B31" t="s">
        <v>100</v>
      </c>
      <c r="C31" t="s">
        <v>101</v>
      </c>
      <c r="D31">
        <v>4721932</v>
      </c>
      <c r="E31" t="s">
        <v>44</v>
      </c>
      <c r="F31">
        <v>2019</v>
      </c>
    </row>
    <row r="32" spans="1:6" x14ac:dyDescent="0.3">
      <c r="A32" t="s">
        <v>102</v>
      </c>
      <c r="B32" t="s">
        <v>103</v>
      </c>
      <c r="C32" t="s">
        <v>104</v>
      </c>
      <c r="D32">
        <v>7566271</v>
      </c>
      <c r="E32" t="s">
        <v>33</v>
      </c>
      <c r="F32">
        <v>2019</v>
      </c>
    </row>
    <row r="33" spans="1:6" x14ac:dyDescent="0.3">
      <c r="A33" t="s">
        <v>102</v>
      </c>
      <c r="B33" t="s">
        <v>103</v>
      </c>
      <c r="C33" t="s">
        <v>105</v>
      </c>
      <c r="D33">
        <v>7566271</v>
      </c>
      <c r="E33" t="s">
        <v>35</v>
      </c>
      <c r="F33">
        <v>2019</v>
      </c>
    </row>
    <row r="34" spans="1:6" x14ac:dyDescent="0.3">
      <c r="A34" t="s">
        <v>102</v>
      </c>
      <c r="B34" t="s">
        <v>103</v>
      </c>
      <c r="C34" t="s">
        <v>106</v>
      </c>
      <c r="D34">
        <v>7566271</v>
      </c>
      <c r="E34" t="s">
        <v>107</v>
      </c>
      <c r="F34">
        <v>2019</v>
      </c>
    </row>
    <row r="35" spans="1:6" x14ac:dyDescent="0.3">
      <c r="A35" t="s">
        <v>102</v>
      </c>
      <c r="B35" t="s">
        <v>103</v>
      </c>
      <c r="C35" t="s">
        <v>108</v>
      </c>
      <c r="D35">
        <v>7566271</v>
      </c>
      <c r="E35" t="s">
        <v>109</v>
      </c>
      <c r="F35">
        <v>2019</v>
      </c>
    </row>
    <row r="36" spans="1:6" x14ac:dyDescent="0.3">
      <c r="A36" t="s">
        <v>110</v>
      </c>
      <c r="B36" t="s">
        <v>111</v>
      </c>
      <c r="C36" t="s">
        <v>112</v>
      </c>
      <c r="D36">
        <v>8979890</v>
      </c>
      <c r="E36" t="s">
        <v>33</v>
      </c>
      <c r="F36">
        <v>2019</v>
      </c>
    </row>
    <row r="37" spans="1:6" x14ac:dyDescent="0.3">
      <c r="A37" t="s">
        <v>113</v>
      </c>
      <c r="B37" t="s">
        <v>111</v>
      </c>
      <c r="C37" t="s">
        <v>114</v>
      </c>
      <c r="D37">
        <v>1622964</v>
      </c>
      <c r="E37" t="s">
        <v>33</v>
      </c>
      <c r="F37">
        <v>2019</v>
      </c>
    </row>
    <row r="38" spans="1:6" x14ac:dyDescent="0.3">
      <c r="A38" t="s">
        <v>115</v>
      </c>
      <c r="B38" t="s">
        <v>116</v>
      </c>
      <c r="C38" t="s">
        <v>117</v>
      </c>
      <c r="D38">
        <v>8350990</v>
      </c>
      <c r="E38" t="s">
        <v>37</v>
      </c>
      <c r="F38">
        <v>2019</v>
      </c>
    </row>
    <row r="39" spans="1:6" x14ac:dyDescent="0.3">
      <c r="A39" t="s">
        <v>118</v>
      </c>
      <c r="B39" t="s">
        <v>119</v>
      </c>
      <c r="C39" t="s">
        <v>120</v>
      </c>
      <c r="D39">
        <v>8382823</v>
      </c>
      <c r="E39" t="s">
        <v>33</v>
      </c>
      <c r="F39">
        <v>2019</v>
      </c>
    </row>
    <row r="40" spans="1:6" x14ac:dyDescent="0.3">
      <c r="A40" t="s">
        <v>121</v>
      </c>
      <c r="B40" t="s">
        <v>122</v>
      </c>
      <c r="C40" t="s">
        <v>123</v>
      </c>
      <c r="D40">
        <v>8090757</v>
      </c>
      <c r="E40" t="s">
        <v>124</v>
      </c>
      <c r="F40">
        <v>2019</v>
      </c>
    </row>
    <row r="41" spans="1:6" x14ac:dyDescent="0.3">
      <c r="A41" t="s">
        <v>125</v>
      </c>
      <c r="B41" t="s">
        <v>122</v>
      </c>
      <c r="C41" t="s">
        <v>38</v>
      </c>
      <c r="D41">
        <v>6447139</v>
      </c>
      <c r="E41" t="s">
        <v>39</v>
      </c>
      <c r="F41">
        <v>2019</v>
      </c>
    </row>
    <row r="42" spans="1:6" x14ac:dyDescent="0.3">
      <c r="A42" t="s">
        <v>126</v>
      </c>
      <c r="B42" t="s">
        <v>127</v>
      </c>
      <c r="C42" t="s">
        <v>128</v>
      </c>
      <c r="D42">
        <v>1961902</v>
      </c>
      <c r="E42" t="s">
        <v>37</v>
      </c>
      <c r="F42">
        <v>2019</v>
      </c>
    </row>
    <row r="43" spans="1:6" x14ac:dyDescent="0.3">
      <c r="A43" t="s">
        <v>126</v>
      </c>
      <c r="B43" t="s">
        <v>127</v>
      </c>
      <c r="C43" t="s">
        <v>129</v>
      </c>
      <c r="D43">
        <v>1961902</v>
      </c>
      <c r="E43" t="s">
        <v>37</v>
      </c>
      <c r="F43">
        <v>2019</v>
      </c>
    </row>
    <row r="44" spans="1:6" x14ac:dyDescent="0.3">
      <c r="A44" t="s">
        <v>126</v>
      </c>
      <c r="B44" t="s">
        <v>127</v>
      </c>
      <c r="C44" t="s">
        <v>130</v>
      </c>
      <c r="D44">
        <v>2499134</v>
      </c>
      <c r="E44" t="s">
        <v>37</v>
      </c>
      <c r="F44">
        <v>2019</v>
      </c>
    </row>
    <row r="45" spans="1:6" x14ac:dyDescent="0.3">
      <c r="A45" t="s">
        <v>126</v>
      </c>
      <c r="B45" t="s">
        <v>127</v>
      </c>
      <c r="C45" t="s">
        <v>131</v>
      </c>
      <c r="D45">
        <v>1441233</v>
      </c>
      <c r="E45" t="s">
        <v>37</v>
      </c>
      <c r="F45">
        <v>2019</v>
      </c>
    </row>
    <row r="46" spans="1:6" x14ac:dyDescent="0.3">
      <c r="A46" t="s">
        <v>132</v>
      </c>
      <c r="B46" t="s">
        <v>133</v>
      </c>
      <c r="C46" t="s">
        <v>134</v>
      </c>
      <c r="D46">
        <v>7702105</v>
      </c>
      <c r="E46" t="s">
        <v>135</v>
      </c>
      <c r="F46">
        <v>2019</v>
      </c>
    </row>
    <row r="47" spans="1:6" x14ac:dyDescent="0.3">
      <c r="A47" t="s">
        <v>136</v>
      </c>
      <c r="B47" t="s">
        <v>137</v>
      </c>
      <c r="C47" t="s">
        <v>138</v>
      </c>
      <c r="D47">
        <v>5141443</v>
      </c>
      <c r="E47" t="s">
        <v>139</v>
      </c>
      <c r="F47">
        <v>2019</v>
      </c>
    </row>
    <row r="48" spans="1:6" x14ac:dyDescent="0.3">
      <c r="A48" t="s">
        <v>132</v>
      </c>
      <c r="B48" t="s">
        <v>140</v>
      </c>
      <c r="C48" t="s">
        <v>84</v>
      </c>
      <c r="D48">
        <v>8522302</v>
      </c>
      <c r="E48" t="s">
        <v>85</v>
      </c>
      <c r="F48">
        <v>2019</v>
      </c>
    </row>
    <row r="49" spans="1:6" x14ac:dyDescent="0.3">
      <c r="A49" t="s">
        <v>132</v>
      </c>
      <c r="B49" t="s">
        <v>141</v>
      </c>
      <c r="C49" t="s">
        <v>53</v>
      </c>
      <c r="D49">
        <v>9735411</v>
      </c>
      <c r="E49" t="s">
        <v>35</v>
      </c>
      <c r="F49">
        <v>2019</v>
      </c>
    </row>
    <row r="50" spans="1:6" x14ac:dyDescent="0.3">
      <c r="A50" t="s">
        <v>142</v>
      </c>
      <c r="B50" t="s">
        <v>141</v>
      </c>
      <c r="C50" t="s">
        <v>143</v>
      </c>
      <c r="D50">
        <v>4309907</v>
      </c>
      <c r="E50" t="s">
        <v>35</v>
      </c>
      <c r="F50">
        <v>2019</v>
      </c>
    </row>
    <row r="51" spans="1:6" x14ac:dyDescent="0.3">
      <c r="A51" t="s">
        <v>144</v>
      </c>
      <c r="B51" t="s">
        <v>141</v>
      </c>
      <c r="C51" t="s">
        <v>145</v>
      </c>
      <c r="D51">
        <v>5792625</v>
      </c>
      <c r="E51" t="s">
        <v>33</v>
      </c>
      <c r="F51">
        <v>2019</v>
      </c>
    </row>
    <row r="52" spans="1:6" x14ac:dyDescent="0.3">
      <c r="A52" t="s">
        <v>146</v>
      </c>
      <c r="B52" t="s">
        <v>141</v>
      </c>
      <c r="C52" t="s">
        <v>147</v>
      </c>
      <c r="D52">
        <v>6191102</v>
      </c>
      <c r="E52" t="s">
        <v>37</v>
      </c>
      <c r="F52">
        <v>2019</v>
      </c>
    </row>
    <row r="53" spans="1:6" x14ac:dyDescent="0.3">
      <c r="A53" t="s">
        <v>148</v>
      </c>
      <c r="B53" t="s">
        <v>141</v>
      </c>
      <c r="C53" t="s">
        <v>149</v>
      </c>
      <c r="D53">
        <v>9684449</v>
      </c>
      <c r="E53" t="s">
        <v>41</v>
      </c>
      <c r="F53">
        <v>2019</v>
      </c>
    </row>
    <row r="54" spans="1:6" x14ac:dyDescent="0.3">
      <c r="A54" t="s">
        <v>150</v>
      </c>
      <c r="B54" t="s">
        <v>141</v>
      </c>
      <c r="C54" t="s">
        <v>151</v>
      </c>
      <c r="D54">
        <v>7268793</v>
      </c>
      <c r="E54" t="s">
        <v>35</v>
      </c>
      <c r="F54">
        <v>2019</v>
      </c>
    </row>
    <row r="55" spans="1:6" x14ac:dyDescent="0.3">
      <c r="A55" t="s">
        <v>152</v>
      </c>
      <c r="B55" t="s">
        <v>153</v>
      </c>
      <c r="C55" t="s">
        <v>154</v>
      </c>
      <c r="D55">
        <v>3595008</v>
      </c>
      <c r="E55" t="s">
        <v>35</v>
      </c>
      <c r="F55">
        <v>2019</v>
      </c>
    </row>
    <row r="56" spans="1:6" x14ac:dyDescent="0.3">
      <c r="A56" t="s">
        <v>155</v>
      </c>
      <c r="B56" t="s">
        <v>153</v>
      </c>
      <c r="C56" t="s">
        <v>156</v>
      </c>
      <c r="D56">
        <v>7846871</v>
      </c>
      <c r="E56" t="s">
        <v>35</v>
      </c>
      <c r="F56">
        <v>2019</v>
      </c>
    </row>
    <row r="57" spans="1:6" x14ac:dyDescent="0.3">
      <c r="A57" t="s">
        <v>157</v>
      </c>
      <c r="B57" t="s">
        <v>157</v>
      </c>
      <c r="C57" t="s">
        <v>158</v>
      </c>
      <c r="D57">
        <v>6581899</v>
      </c>
      <c r="E57" t="s">
        <v>109</v>
      </c>
      <c r="F57">
        <v>2019</v>
      </c>
    </row>
    <row r="58" spans="1:6" x14ac:dyDescent="0.3">
      <c r="A58" t="s">
        <v>159</v>
      </c>
      <c r="B58" t="s">
        <v>159</v>
      </c>
      <c r="C58" t="s">
        <v>138</v>
      </c>
      <c r="D58">
        <v>4878719</v>
      </c>
      <c r="E58" t="s">
        <v>139</v>
      </c>
      <c r="F58">
        <v>2019</v>
      </c>
    </row>
    <row r="59" spans="1:6" x14ac:dyDescent="0.3">
      <c r="A59" t="s">
        <v>159</v>
      </c>
      <c r="B59" t="s">
        <v>159</v>
      </c>
      <c r="C59" t="s">
        <v>160</v>
      </c>
      <c r="D59">
        <v>5344327</v>
      </c>
      <c r="E59" t="s">
        <v>139</v>
      </c>
      <c r="F59">
        <v>2019</v>
      </c>
    </row>
    <row r="60" spans="1:6" x14ac:dyDescent="0.3">
      <c r="A60" t="s">
        <v>161</v>
      </c>
      <c r="B60" t="s">
        <v>162</v>
      </c>
      <c r="C60" t="s">
        <v>163</v>
      </c>
      <c r="D60">
        <v>3619533</v>
      </c>
      <c r="E60" t="s">
        <v>164</v>
      </c>
      <c r="F60">
        <v>2019</v>
      </c>
    </row>
    <row r="61" spans="1:6" x14ac:dyDescent="0.3">
      <c r="A61" t="s">
        <v>165</v>
      </c>
      <c r="B61" t="s">
        <v>165</v>
      </c>
      <c r="C61" t="s">
        <v>160</v>
      </c>
      <c r="D61">
        <v>8982230</v>
      </c>
      <c r="E61" t="s">
        <v>139</v>
      </c>
      <c r="F61">
        <v>2019</v>
      </c>
    </row>
    <row r="62" spans="1:6" x14ac:dyDescent="0.3">
      <c r="A62" t="s">
        <v>49</v>
      </c>
      <c r="B62" t="s">
        <v>50</v>
      </c>
      <c r="C62" t="s">
        <v>166</v>
      </c>
      <c r="D62">
        <v>1201932</v>
      </c>
      <c r="E62" t="s">
        <v>35</v>
      </c>
      <c r="F62">
        <v>2019</v>
      </c>
    </row>
    <row r="63" spans="1:6" x14ac:dyDescent="0.3">
      <c r="A63" t="s">
        <v>167</v>
      </c>
      <c r="B63" t="s">
        <v>50</v>
      </c>
      <c r="C63" t="s">
        <v>168</v>
      </c>
      <c r="D63">
        <v>1537615</v>
      </c>
      <c r="E63" t="s">
        <v>33</v>
      </c>
      <c r="F63">
        <v>2019</v>
      </c>
    </row>
    <row r="64" spans="1:6" x14ac:dyDescent="0.3">
      <c r="A64" t="s">
        <v>167</v>
      </c>
      <c r="B64" t="s">
        <v>50</v>
      </c>
      <c r="C64" t="s">
        <v>169</v>
      </c>
      <c r="D64">
        <v>1537615</v>
      </c>
      <c r="E64" t="s">
        <v>35</v>
      </c>
      <c r="F64">
        <v>2019</v>
      </c>
    </row>
    <row r="65" spans="1:6" x14ac:dyDescent="0.3">
      <c r="A65" t="s">
        <v>167</v>
      </c>
      <c r="B65" t="s">
        <v>50</v>
      </c>
      <c r="C65" t="s">
        <v>170</v>
      </c>
      <c r="D65">
        <v>1537615</v>
      </c>
      <c r="E65" t="s">
        <v>37</v>
      </c>
      <c r="F65">
        <v>2019</v>
      </c>
    </row>
    <row r="66" spans="1:6" x14ac:dyDescent="0.3">
      <c r="A66" t="s">
        <v>167</v>
      </c>
      <c r="B66" t="s">
        <v>50</v>
      </c>
      <c r="C66" t="s">
        <v>171</v>
      </c>
      <c r="D66">
        <v>1537615</v>
      </c>
      <c r="E66" t="s">
        <v>41</v>
      </c>
      <c r="F66">
        <v>2019</v>
      </c>
    </row>
    <row r="67" spans="1:6" x14ac:dyDescent="0.3">
      <c r="A67" t="s">
        <v>172</v>
      </c>
      <c r="B67" t="s">
        <v>50</v>
      </c>
      <c r="C67" t="s">
        <v>173</v>
      </c>
      <c r="D67">
        <v>5814347</v>
      </c>
      <c r="E67" t="s">
        <v>35</v>
      </c>
      <c r="F67">
        <v>2019</v>
      </c>
    </row>
    <row r="68" spans="1:6" x14ac:dyDescent="0.3">
      <c r="A68" t="s">
        <v>174</v>
      </c>
      <c r="B68" t="s">
        <v>175</v>
      </c>
      <c r="C68" t="s">
        <v>176</v>
      </c>
      <c r="D68">
        <v>6684022</v>
      </c>
      <c r="E68" t="s">
        <v>177</v>
      </c>
      <c r="F68">
        <v>2019</v>
      </c>
    </row>
    <row r="69" spans="1:6" x14ac:dyDescent="0.3">
      <c r="A69" t="s">
        <v>178</v>
      </c>
      <c r="B69" t="s">
        <v>179</v>
      </c>
      <c r="C69" t="s">
        <v>180</v>
      </c>
      <c r="D69">
        <v>8051895</v>
      </c>
      <c r="E69" t="s">
        <v>37</v>
      </c>
      <c r="F69">
        <v>2019</v>
      </c>
    </row>
    <row r="70" spans="1:6" x14ac:dyDescent="0.3">
      <c r="A70" t="s">
        <v>181</v>
      </c>
      <c r="B70" t="s">
        <v>182</v>
      </c>
      <c r="C70" t="s">
        <v>183</v>
      </c>
      <c r="D70">
        <v>9223303</v>
      </c>
      <c r="E70" t="s">
        <v>41</v>
      </c>
      <c r="F70">
        <v>2019</v>
      </c>
    </row>
    <row r="71" spans="1:6" x14ac:dyDescent="0.3">
      <c r="A71" t="s">
        <v>182</v>
      </c>
      <c r="B71" t="s">
        <v>182</v>
      </c>
      <c r="C71" t="s">
        <v>184</v>
      </c>
      <c r="D71">
        <v>5539112</v>
      </c>
      <c r="E71" t="s">
        <v>185</v>
      </c>
      <c r="F71">
        <v>2019</v>
      </c>
    </row>
    <row r="72" spans="1:6" x14ac:dyDescent="0.3">
      <c r="A72" t="s">
        <v>181</v>
      </c>
      <c r="B72" t="s">
        <v>182</v>
      </c>
      <c r="C72" t="s">
        <v>186</v>
      </c>
      <c r="D72">
        <v>7218817</v>
      </c>
      <c r="E72" t="s">
        <v>185</v>
      </c>
      <c r="F72">
        <v>2019</v>
      </c>
    </row>
    <row r="73" spans="1:6" x14ac:dyDescent="0.3">
      <c r="A73" t="s">
        <v>187</v>
      </c>
      <c r="B73" t="s">
        <v>188</v>
      </c>
      <c r="C73" t="s">
        <v>189</v>
      </c>
      <c r="D73">
        <v>3741470</v>
      </c>
      <c r="E73" t="s">
        <v>41</v>
      </c>
      <c r="F73">
        <v>2019</v>
      </c>
    </row>
    <row r="74" spans="1:6" x14ac:dyDescent="0.3">
      <c r="A74" t="s">
        <v>187</v>
      </c>
      <c r="B74" t="s">
        <v>188</v>
      </c>
      <c r="C74" t="s">
        <v>190</v>
      </c>
      <c r="D74">
        <v>3741470</v>
      </c>
      <c r="E74" t="s">
        <v>41</v>
      </c>
      <c r="F74">
        <v>2019</v>
      </c>
    </row>
    <row r="75" spans="1:6" x14ac:dyDescent="0.3">
      <c r="A75" t="s">
        <v>191</v>
      </c>
      <c r="B75" t="s">
        <v>188</v>
      </c>
      <c r="C75" t="s">
        <v>192</v>
      </c>
      <c r="D75">
        <v>6948137</v>
      </c>
      <c r="E75" t="s">
        <v>33</v>
      </c>
      <c r="F75">
        <v>2019</v>
      </c>
    </row>
    <row r="76" spans="1:6" x14ac:dyDescent="0.3">
      <c r="A76" t="s">
        <v>191</v>
      </c>
      <c r="B76" t="s">
        <v>188</v>
      </c>
      <c r="C76" t="s">
        <v>193</v>
      </c>
      <c r="D76">
        <v>6948137</v>
      </c>
      <c r="E76" t="s">
        <v>37</v>
      </c>
      <c r="F76">
        <v>2019</v>
      </c>
    </row>
    <row r="77" spans="1:6" x14ac:dyDescent="0.3">
      <c r="A77" t="s">
        <v>194</v>
      </c>
      <c r="B77" t="s">
        <v>188</v>
      </c>
      <c r="C77" t="s">
        <v>195</v>
      </c>
      <c r="D77">
        <v>8172268</v>
      </c>
      <c r="E77" t="s">
        <v>35</v>
      </c>
      <c r="F77">
        <v>2019</v>
      </c>
    </row>
    <row r="78" spans="1:6" x14ac:dyDescent="0.3">
      <c r="A78" t="s">
        <v>196</v>
      </c>
      <c r="B78" t="s">
        <v>197</v>
      </c>
      <c r="C78" t="s">
        <v>198</v>
      </c>
      <c r="D78">
        <v>4441304</v>
      </c>
      <c r="E78" t="s">
        <v>44</v>
      </c>
      <c r="F78">
        <v>2019</v>
      </c>
    </row>
    <row r="79" spans="1:6" x14ac:dyDescent="0.3">
      <c r="A79" t="s">
        <v>199</v>
      </c>
      <c r="B79" t="s">
        <v>199</v>
      </c>
      <c r="C79" t="s">
        <v>200</v>
      </c>
      <c r="D79">
        <v>9264829</v>
      </c>
      <c r="E79" t="s">
        <v>44</v>
      </c>
      <c r="F79">
        <v>2019</v>
      </c>
    </row>
    <row r="80" spans="1:6" x14ac:dyDescent="0.3">
      <c r="A80" t="s">
        <v>199</v>
      </c>
      <c r="B80" t="s">
        <v>199</v>
      </c>
      <c r="C80" t="s">
        <v>201</v>
      </c>
      <c r="D80">
        <v>9223411</v>
      </c>
      <c r="E80" t="s">
        <v>44</v>
      </c>
      <c r="F80">
        <v>2019</v>
      </c>
    </row>
    <row r="81" spans="1:6" x14ac:dyDescent="0.3">
      <c r="A81" t="s">
        <v>202</v>
      </c>
      <c r="B81" t="s">
        <v>203</v>
      </c>
      <c r="C81" t="s">
        <v>204</v>
      </c>
      <c r="D81">
        <v>6232669</v>
      </c>
      <c r="E81" t="s">
        <v>205</v>
      </c>
      <c r="F81">
        <v>2019</v>
      </c>
    </row>
    <row r="82" spans="1:6" x14ac:dyDescent="0.3">
      <c r="A82" t="s">
        <v>206</v>
      </c>
      <c r="B82" t="s">
        <v>206</v>
      </c>
      <c r="C82" t="s">
        <v>207</v>
      </c>
      <c r="D82">
        <v>2837121</v>
      </c>
      <c r="E82" t="s">
        <v>35</v>
      </c>
      <c r="F82">
        <v>2019</v>
      </c>
    </row>
    <row r="83" spans="1:6" x14ac:dyDescent="0.3">
      <c r="A83" t="s">
        <v>206</v>
      </c>
      <c r="B83" t="s">
        <v>206</v>
      </c>
      <c r="C83" t="s">
        <v>208</v>
      </c>
      <c r="D83">
        <v>3754207</v>
      </c>
      <c r="E83" t="s">
        <v>35</v>
      </c>
      <c r="F83">
        <v>2019</v>
      </c>
    </row>
    <row r="84" spans="1:6" x14ac:dyDescent="0.3">
      <c r="A84" t="s">
        <v>209</v>
      </c>
      <c r="B84" t="s">
        <v>209</v>
      </c>
      <c r="C84" t="s">
        <v>99</v>
      </c>
      <c r="D84">
        <v>9593192</v>
      </c>
      <c r="E84" t="s">
        <v>39</v>
      </c>
      <c r="F84">
        <v>2019</v>
      </c>
    </row>
    <row r="85" spans="1:6" x14ac:dyDescent="0.3">
      <c r="A85" t="s">
        <v>210</v>
      </c>
      <c r="B85" t="s">
        <v>210</v>
      </c>
      <c r="C85" t="s">
        <v>211</v>
      </c>
      <c r="D85">
        <v>6565956</v>
      </c>
      <c r="E85" t="s">
        <v>124</v>
      </c>
      <c r="F85">
        <v>2019</v>
      </c>
    </row>
    <row r="86" spans="1:6" x14ac:dyDescent="0.3">
      <c r="A86" t="s">
        <v>210</v>
      </c>
      <c r="B86" t="s">
        <v>210</v>
      </c>
      <c r="C86" t="s">
        <v>212</v>
      </c>
      <c r="D86">
        <v>1878615</v>
      </c>
      <c r="E86" t="s">
        <v>124</v>
      </c>
      <c r="F86">
        <v>2019</v>
      </c>
    </row>
    <row r="87" spans="1:6" x14ac:dyDescent="0.3">
      <c r="A87" t="s">
        <v>210</v>
      </c>
      <c r="B87" t="s">
        <v>210</v>
      </c>
      <c r="C87" t="s">
        <v>213</v>
      </c>
      <c r="D87">
        <v>9924037</v>
      </c>
      <c r="E87" t="s">
        <v>39</v>
      </c>
      <c r="F87">
        <v>2019</v>
      </c>
    </row>
    <row r="88" spans="1:6" x14ac:dyDescent="0.3">
      <c r="A88" t="s">
        <v>132</v>
      </c>
      <c r="B88" t="s">
        <v>214</v>
      </c>
      <c r="C88" t="s">
        <v>215</v>
      </c>
      <c r="D88">
        <v>9940787</v>
      </c>
      <c r="E88" t="s">
        <v>177</v>
      </c>
      <c r="F88">
        <v>2019</v>
      </c>
    </row>
    <row r="89" spans="1:6" x14ac:dyDescent="0.3">
      <c r="A89" t="s">
        <v>121</v>
      </c>
      <c r="B89" t="s">
        <v>214</v>
      </c>
      <c r="C89" t="s">
        <v>216</v>
      </c>
      <c r="D89">
        <v>2506443</v>
      </c>
      <c r="E89" t="s">
        <v>177</v>
      </c>
      <c r="F89">
        <v>2019</v>
      </c>
    </row>
    <row r="90" spans="1:6" x14ac:dyDescent="0.3">
      <c r="A90" t="s">
        <v>217</v>
      </c>
      <c r="B90" t="s">
        <v>214</v>
      </c>
      <c r="C90" t="s">
        <v>97</v>
      </c>
      <c r="D90">
        <v>4782003</v>
      </c>
      <c r="E90" t="s">
        <v>33</v>
      </c>
      <c r="F90">
        <v>2019</v>
      </c>
    </row>
    <row r="91" spans="1:6" x14ac:dyDescent="0.3">
      <c r="A91" t="s">
        <v>113</v>
      </c>
      <c r="B91" t="s">
        <v>214</v>
      </c>
      <c r="C91" t="s">
        <v>218</v>
      </c>
      <c r="D91">
        <v>4075651</v>
      </c>
      <c r="E91" t="s">
        <v>177</v>
      </c>
      <c r="F91">
        <v>2019</v>
      </c>
    </row>
    <row r="92" spans="1:6" x14ac:dyDescent="0.3">
      <c r="A92" t="s">
        <v>219</v>
      </c>
      <c r="B92" t="s">
        <v>220</v>
      </c>
      <c r="C92" t="s">
        <v>221</v>
      </c>
      <c r="D92">
        <v>5020855</v>
      </c>
      <c r="E92" t="s">
        <v>37</v>
      </c>
      <c r="F92">
        <v>2019</v>
      </c>
    </row>
    <row r="93" spans="1:6" x14ac:dyDescent="0.3">
      <c r="A93" t="s">
        <v>219</v>
      </c>
      <c r="B93" t="s">
        <v>220</v>
      </c>
      <c r="C93" t="s">
        <v>222</v>
      </c>
      <c r="D93">
        <v>2039109</v>
      </c>
      <c r="E93" t="s">
        <v>164</v>
      </c>
      <c r="F93">
        <v>2019</v>
      </c>
    </row>
    <row r="94" spans="1:6" x14ac:dyDescent="0.3">
      <c r="A94" t="s">
        <v>219</v>
      </c>
      <c r="B94" t="s">
        <v>220</v>
      </c>
      <c r="C94" t="s">
        <v>223</v>
      </c>
      <c r="D94">
        <v>2039109</v>
      </c>
      <c r="E94" t="s">
        <v>37</v>
      </c>
      <c r="F94">
        <v>2019</v>
      </c>
    </row>
    <row r="95" spans="1:6" x14ac:dyDescent="0.3">
      <c r="A95" t="s">
        <v>224</v>
      </c>
      <c r="B95" t="s">
        <v>42</v>
      </c>
      <c r="C95" t="s">
        <v>225</v>
      </c>
      <c r="D95">
        <v>2028356</v>
      </c>
      <c r="E95" t="s">
        <v>226</v>
      </c>
      <c r="F95">
        <v>2019</v>
      </c>
    </row>
    <row r="96" spans="1:6" x14ac:dyDescent="0.3">
      <c r="A96" t="s">
        <v>227</v>
      </c>
      <c r="B96" t="s">
        <v>42</v>
      </c>
      <c r="C96" t="s">
        <v>228</v>
      </c>
      <c r="D96">
        <v>7741294</v>
      </c>
      <c r="E96" t="s">
        <v>229</v>
      </c>
      <c r="F96">
        <v>2019</v>
      </c>
    </row>
    <row r="97" spans="1:6" x14ac:dyDescent="0.3">
      <c r="A97" t="s">
        <v>42</v>
      </c>
      <c r="B97" t="s">
        <v>42</v>
      </c>
      <c r="C97" t="s">
        <v>230</v>
      </c>
      <c r="D97">
        <v>5947102</v>
      </c>
      <c r="E97" t="s">
        <v>33</v>
      </c>
      <c r="F97">
        <v>2019</v>
      </c>
    </row>
    <row r="98" spans="1:6" x14ac:dyDescent="0.3">
      <c r="A98" t="s">
        <v>42</v>
      </c>
      <c r="B98" t="s">
        <v>42</v>
      </c>
      <c r="C98" t="s">
        <v>231</v>
      </c>
      <c r="D98">
        <v>6466112</v>
      </c>
      <c r="E98" t="s">
        <v>44</v>
      </c>
      <c r="F98">
        <v>2019</v>
      </c>
    </row>
    <row r="99" spans="1:6" x14ac:dyDescent="0.3">
      <c r="A99" t="s">
        <v>232</v>
      </c>
      <c r="B99" t="s">
        <v>42</v>
      </c>
      <c r="C99" t="s">
        <v>233</v>
      </c>
      <c r="D99">
        <v>4167967</v>
      </c>
      <c r="E99" t="s">
        <v>44</v>
      </c>
      <c r="F99">
        <v>2019</v>
      </c>
    </row>
    <row r="100" spans="1:6" x14ac:dyDescent="0.3">
      <c r="A100" t="s">
        <v>234</v>
      </c>
      <c r="B100" t="s">
        <v>42</v>
      </c>
      <c r="C100" t="s">
        <v>235</v>
      </c>
      <c r="D100">
        <v>6627771</v>
      </c>
      <c r="E100" t="s">
        <v>44</v>
      </c>
      <c r="F100">
        <v>2019</v>
      </c>
    </row>
    <row r="101" spans="1:6" x14ac:dyDescent="0.3">
      <c r="A101" t="s">
        <v>234</v>
      </c>
      <c r="B101" t="s">
        <v>42</v>
      </c>
      <c r="C101" t="s">
        <v>236</v>
      </c>
      <c r="D101">
        <v>3854293</v>
      </c>
      <c r="E101" t="s">
        <v>44</v>
      </c>
      <c r="F101">
        <v>2019</v>
      </c>
    </row>
    <row r="102" spans="1:6" x14ac:dyDescent="0.3">
      <c r="A102" t="s">
        <v>237</v>
      </c>
      <c r="B102" t="s">
        <v>238</v>
      </c>
      <c r="C102" t="s">
        <v>239</v>
      </c>
      <c r="D102">
        <v>3110951</v>
      </c>
      <c r="E102" t="s">
        <v>240</v>
      </c>
      <c r="F102">
        <v>2019</v>
      </c>
    </row>
    <row r="103" spans="1:6" x14ac:dyDescent="0.3">
      <c r="A103" t="s">
        <v>237</v>
      </c>
      <c r="B103" t="s">
        <v>238</v>
      </c>
      <c r="C103" t="s">
        <v>241</v>
      </c>
      <c r="D103">
        <v>3110951</v>
      </c>
      <c r="E103" t="s">
        <v>39</v>
      </c>
      <c r="F103">
        <v>2019</v>
      </c>
    </row>
    <row r="104" spans="1:6" x14ac:dyDescent="0.3">
      <c r="A104" t="s">
        <v>237</v>
      </c>
      <c r="B104" t="s">
        <v>238</v>
      </c>
      <c r="C104" t="s">
        <v>84</v>
      </c>
      <c r="D104">
        <v>3110951</v>
      </c>
      <c r="E104" t="s">
        <v>85</v>
      </c>
      <c r="F104">
        <v>2019</v>
      </c>
    </row>
    <row r="105" spans="1:6" x14ac:dyDescent="0.3">
      <c r="A105" t="s">
        <v>242</v>
      </c>
      <c r="B105" t="s">
        <v>238</v>
      </c>
      <c r="C105" t="s">
        <v>243</v>
      </c>
      <c r="D105">
        <v>7459230</v>
      </c>
      <c r="E105" t="s">
        <v>39</v>
      </c>
      <c r="F105">
        <v>2019</v>
      </c>
    </row>
    <row r="106" spans="1:6" x14ac:dyDescent="0.3">
      <c r="A106" t="s">
        <v>242</v>
      </c>
      <c r="B106" t="s">
        <v>238</v>
      </c>
      <c r="C106" t="s">
        <v>244</v>
      </c>
      <c r="D106">
        <v>7459230</v>
      </c>
      <c r="E106" t="s">
        <v>124</v>
      </c>
      <c r="F106">
        <v>2019</v>
      </c>
    </row>
    <row r="107" spans="1:6" x14ac:dyDescent="0.3">
      <c r="A107" t="s">
        <v>245</v>
      </c>
      <c r="B107" t="s">
        <v>245</v>
      </c>
      <c r="C107" t="s">
        <v>246</v>
      </c>
      <c r="D107">
        <v>9268423</v>
      </c>
      <c r="E107" t="s">
        <v>35</v>
      </c>
      <c r="F107">
        <v>2019</v>
      </c>
    </row>
    <row r="108" spans="1:6" x14ac:dyDescent="0.3">
      <c r="A108" t="s">
        <v>245</v>
      </c>
      <c r="B108" t="s">
        <v>245</v>
      </c>
      <c r="C108" t="s">
        <v>247</v>
      </c>
      <c r="D108">
        <v>4497017</v>
      </c>
      <c r="E108" t="s">
        <v>35</v>
      </c>
      <c r="F108">
        <v>2019</v>
      </c>
    </row>
    <row r="109" spans="1:6" x14ac:dyDescent="0.3">
      <c r="A109" t="s">
        <v>245</v>
      </c>
      <c r="B109" t="s">
        <v>245</v>
      </c>
      <c r="C109" t="s">
        <v>105</v>
      </c>
      <c r="D109">
        <v>2495303</v>
      </c>
      <c r="E109" t="s">
        <v>35</v>
      </c>
      <c r="F109">
        <v>2019</v>
      </c>
    </row>
    <row r="110" spans="1:6" x14ac:dyDescent="0.3">
      <c r="A110" t="s">
        <v>248</v>
      </c>
      <c r="B110" t="s">
        <v>249</v>
      </c>
      <c r="C110" t="s">
        <v>250</v>
      </c>
      <c r="D110">
        <v>9949795</v>
      </c>
      <c r="E110" t="s">
        <v>185</v>
      </c>
      <c r="F110">
        <v>2019</v>
      </c>
    </row>
    <row r="111" spans="1:6" x14ac:dyDescent="0.3">
      <c r="A111" t="s">
        <v>251</v>
      </c>
      <c r="B111" t="s">
        <v>252</v>
      </c>
      <c r="C111" t="s">
        <v>97</v>
      </c>
      <c r="D111">
        <v>5869239</v>
      </c>
      <c r="E111" t="s">
        <v>33</v>
      </c>
      <c r="F111">
        <v>2019</v>
      </c>
    </row>
    <row r="112" spans="1:6" x14ac:dyDescent="0.3">
      <c r="A112" t="s">
        <v>253</v>
      </c>
      <c r="B112" t="s">
        <v>252</v>
      </c>
      <c r="C112" t="s">
        <v>254</v>
      </c>
      <c r="D112">
        <v>6945387</v>
      </c>
      <c r="E112" t="s">
        <v>44</v>
      </c>
      <c r="F112">
        <v>2019</v>
      </c>
    </row>
    <row r="113" spans="1:6" x14ac:dyDescent="0.3">
      <c r="A113" t="s">
        <v>255</v>
      </c>
      <c r="B113" t="s">
        <v>255</v>
      </c>
      <c r="C113" t="s">
        <v>256</v>
      </c>
      <c r="D113">
        <v>1450637</v>
      </c>
      <c r="E113" t="s">
        <v>37</v>
      </c>
      <c r="F113">
        <v>2019</v>
      </c>
    </row>
    <row r="114" spans="1:6" x14ac:dyDescent="0.3">
      <c r="A114" t="s">
        <v>257</v>
      </c>
      <c r="B114" t="s">
        <v>257</v>
      </c>
      <c r="C114" t="s">
        <v>258</v>
      </c>
      <c r="D114">
        <v>5040302</v>
      </c>
      <c r="E114" t="s">
        <v>79</v>
      </c>
      <c r="F114">
        <v>2019</v>
      </c>
    </row>
    <row r="115" spans="1:6" x14ac:dyDescent="0.3">
      <c r="A115" t="s">
        <v>259</v>
      </c>
      <c r="B115" t="s">
        <v>259</v>
      </c>
      <c r="C115" t="s">
        <v>254</v>
      </c>
      <c r="D115">
        <v>8338145</v>
      </c>
      <c r="E115" t="s">
        <v>44</v>
      </c>
      <c r="F115">
        <v>2019</v>
      </c>
    </row>
    <row r="116" spans="1:6" x14ac:dyDescent="0.3">
      <c r="A116" t="s">
        <v>259</v>
      </c>
      <c r="B116" t="s">
        <v>259</v>
      </c>
      <c r="C116" t="s">
        <v>260</v>
      </c>
      <c r="D116">
        <v>5220717</v>
      </c>
      <c r="E116" t="s">
        <v>44</v>
      </c>
      <c r="F116">
        <v>2019</v>
      </c>
    </row>
    <row r="117" spans="1:6" x14ac:dyDescent="0.3">
      <c r="A117" t="s">
        <v>261</v>
      </c>
      <c r="B117" t="s">
        <v>262</v>
      </c>
      <c r="C117" t="s">
        <v>263</v>
      </c>
      <c r="D117">
        <v>8314639</v>
      </c>
      <c r="E117" t="s">
        <v>39</v>
      </c>
      <c r="F117">
        <v>2019</v>
      </c>
    </row>
    <row r="118" spans="1:6" x14ac:dyDescent="0.3">
      <c r="A118" t="s">
        <v>264</v>
      </c>
      <c r="B118" t="s">
        <v>262</v>
      </c>
      <c r="C118" t="s">
        <v>265</v>
      </c>
      <c r="D118">
        <v>9379121</v>
      </c>
      <c r="E118" t="s">
        <v>39</v>
      </c>
      <c r="F118">
        <v>2019</v>
      </c>
    </row>
    <row r="119" spans="1:6" x14ac:dyDescent="0.3">
      <c r="A119" t="s">
        <v>266</v>
      </c>
      <c r="B119" t="s">
        <v>262</v>
      </c>
      <c r="C119" t="s">
        <v>267</v>
      </c>
      <c r="D119">
        <v>9870958</v>
      </c>
      <c r="E119" t="s">
        <v>39</v>
      </c>
      <c r="F119">
        <v>2019</v>
      </c>
    </row>
    <row r="120" spans="1:6" x14ac:dyDescent="0.3">
      <c r="A120" t="s">
        <v>268</v>
      </c>
      <c r="B120" t="s">
        <v>262</v>
      </c>
      <c r="C120" t="s">
        <v>269</v>
      </c>
      <c r="D120">
        <v>5922905</v>
      </c>
      <c r="E120" t="s">
        <v>39</v>
      </c>
      <c r="F120">
        <v>2019</v>
      </c>
    </row>
    <row r="121" spans="1:6" x14ac:dyDescent="0.3">
      <c r="A121" t="s">
        <v>270</v>
      </c>
      <c r="B121" t="s">
        <v>270</v>
      </c>
      <c r="C121" t="s">
        <v>254</v>
      </c>
      <c r="D121">
        <v>2089762</v>
      </c>
      <c r="E121" t="s">
        <v>44</v>
      </c>
      <c r="F121">
        <v>2019</v>
      </c>
    </row>
    <row r="122" spans="1:6" x14ac:dyDescent="0.3">
      <c r="A122" t="s">
        <v>271</v>
      </c>
      <c r="B122" t="s">
        <v>272</v>
      </c>
      <c r="C122" t="s">
        <v>273</v>
      </c>
      <c r="D122">
        <v>3588592</v>
      </c>
      <c r="E122" t="s">
        <v>33</v>
      </c>
      <c r="F122">
        <v>2019</v>
      </c>
    </row>
    <row r="123" spans="1:6" x14ac:dyDescent="0.3">
      <c r="A123" t="s">
        <v>271</v>
      </c>
      <c r="B123" t="s">
        <v>272</v>
      </c>
      <c r="C123" t="s">
        <v>274</v>
      </c>
      <c r="D123">
        <v>3588592</v>
      </c>
      <c r="E123" t="s">
        <v>35</v>
      </c>
      <c r="F123">
        <v>2019</v>
      </c>
    </row>
    <row r="124" spans="1:6" x14ac:dyDescent="0.3">
      <c r="A124" t="s">
        <v>271</v>
      </c>
      <c r="B124" t="s">
        <v>272</v>
      </c>
      <c r="C124" t="s">
        <v>275</v>
      </c>
      <c r="D124">
        <v>3588592</v>
      </c>
      <c r="E124" t="s">
        <v>37</v>
      </c>
      <c r="F124">
        <v>2019</v>
      </c>
    </row>
    <row r="125" spans="1:6" x14ac:dyDescent="0.3">
      <c r="A125" t="s">
        <v>271</v>
      </c>
      <c r="B125" t="s">
        <v>272</v>
      </c>
      <c r="C125" t="s">
        <v>276</v>
      </c>
      <c r="D125">
        <v>3588592</v>
      </c>
      <c r="E125" t="s">
        <v>39</v>
      </c>
      <c r="F125">
        <v>2019</v>
      </c>
    </row>
    <row r="126" spans="1:6" x14ac:dyDescent="0.3">
      <c r="A126" t="s">
        <v>271</v>
      </c>
      <c r="B126" t="s">
        <v>272</v>
      </c>
      <c r="C126" t="s">
        <v>277</v>
      </c>
      <c r="D126">
        <v>3588592</v>
      </c>
      <c r="E126" t="s">
        <v>41</v>
      </c>
      <c r="F126">
        <v>2019</v>
      </c>
    </row>
    <row r="127" spans="1:6" x14ac:dyDescent="0.3">
      <c r="A127" t="s">
        <v>278</v>
      </c>
      <c r="B127" t="s">
        <v>272</v>
      </c>
      <c r="C127" t="s">
        <v>279</v>
      </c>
      <c r="D127">
        <v>4467429</v>
      </c>
      <c r="E127" t="s">
        <v>35</v>
      </c>
      <c r="F127">
        <v>2019</v>
      </c>
    </row>
    <row r="128" spans="1:6" x14ac:dyDescent="0.3">
      <c r="A128" t="s">
        <v>280</v>
      </c>
      <c r="B128" t="s">
        <v>272</v>
      </c>
      <c r="C128" t="s">
        <v>281</v>
      </c>
      <c r="D128">
        <v>4533728</v>
      </c>
      <c r="E128" t="s">
        <v>35</v>
      </c>
      <c r="F128">
        <v>2019</v>
      </c>
    </row>
    <row r="129" spans="1:6" x14ac:dyDescent="0.3">
      <c r="A129" t="s">
        <v>282</v>
      </c>
      <c r="B129" t="s">
        <v>272</v>
      </c>
      <c r="C129" t="s">
        <v>283</v>
      </c>
      <c r="D129">
        <v>9659243</v>
      </c>
      <c r="E129" t="s">
        <v>33</v>
      </c>
      <c r="F129">
        <v>2019</v>
      </c>
    </row>
    <row r="130" spans="1:6" x14ac:dyDescent="0.3">
      <c r="A130" t="s">
        <v>282</v>
      </c>
      <c r="B130" t="s">
        <v>272</v>
      </c>
      <c r="C130" t="s">
        <v>284</v>
      </c>
      <c r="D130">
        <v>9659243</v>
      </c>
      <c r="E130" t="s">
        <v>35</v>
      </c>
      <c r="F130">
        <v>2019</v>
      </c>
    </row>
    <row r="131" spans="1:6" x14ac:dyDescent="0.3">
      <c r="A131" t="s">
        <v>282</v>
      </c>
      <c r="B131" t="s">
        <v>272</v>
      </c>
      <c r="C131" t="s">
        <v>285</v>
      </c>
      <c r="D131">
        <v>9659243</v>
      </c>
      <c r="E131" t="s">
        <v>37</v>
      </c>
      <c r="F131">
        <v>2019</v>
      </c>
    </row>
    <row r="132" spans="1:6" x14ac:dyDescent="0.3">
      <c r="A132" t="s">
        <v>282</v>
      </c>
      <c r="B132" t="s">
        <v>272</v>
      </c>
      <c r="C132" t="s">
        <v>286</v>
      </c>
      <c r="D132">
        <v>9659243</v>
      </c>
      <c r="E132" t="s">
        <v>39</v>
      </c>
      <c r="F132">
        <v>2019</v>
      </c>
    </row>
    <row r="133" spans="1:6" x14ac:dyDescent="0.3">
      <c r="A133" t="s">
        <v>282</v>
      </c>
      <c r="B133" t="s">
        <v>272</v>
      </c>
      <c r="C133" t="s">
        <v>287</v>
      </c>
      <c r="D133">
        <v>9659243</v>
      </c>
      <c r="E133" t="s">
        <v>41</v>
      </c>
      <c r="F133">
        <v>2019</v>
      </c>
    </row>
    <row r="134" spans="1:6" x14ac:dyDescent="0.3">
      <c r="A134" t="s">
        <v>288</v>
      </c>
      <c r="B134" t="s">
        <v>272</v>
      </c>
      <c r="C134" t="s">
        <v>289</v>
      </c>
      <c r="D134">
        <v>8411392</v>
      </c>
      <c r="E134" t="s">
        <v>35</v>
      </c>
      <c r="F134">
        <v>2019</v>
      </c>
    </row>
    <row r="135" spans="1:6" x14ac:dyDescent="0.3">
      <c r="A135" t="s">
        <v>242</v>
      </c>
      <c r="B135" t="s">
        <v>290</v>
      </c>
      <c r="C135" t="s">
        <v>105</v>
      </c>
      <c r="D135">
        <v>5991938</v>
      </c>
      <c r="E135" t="s">
        <v>35</v>
      </c>
      <c r="F135">
        <v>2019</v>
      </c>
    </row>
    <row r="136" spans="1:6" x14ac:dyDescent="0.3">
      <c r="A136" t="s">
        <v>291</v>
      </c>
      <c r="B136" t="s">
        <v>292</v>
      </c>
      <c r="C136" t="s">
        <v>293</v>
      </c>
      <c r="D136">
        <v>9064643</v>
      </c>
      <c r="E136" t="s">
        <v>33</v>
      </c>
      <c r="F136">
        <v>2019</v>
      </c>
    </row>
    <row r="137" spans="1:6" x14ac:dyDescent="0.3">
      <c r="A137" t="s">
        <v>294</v>
      </c>
      <c r="B137" t="s">
        <v>292</v>
      </c>
      <c r="C137" t="s">
        <v>295</v>
      </c>
      <c r="D137">
        <v>3961063</v>
      </c>
      <c r="E137" t="s">
        <v>33</v>
      </c>
      <c r="F137">
        <v>2019</v>
      </c>
    </row>
    <row r="138" spans="1:6" x14ac:dyDescent="0.3">
      <c r="A138" t="s">
        <v>296</v>
      </c>
      <c r="B138" t="s">
        <v>297</v>
      </c>
      <c r="C138" t="s">
        <v>298</v>
      </c>
      <c r="D138">
        <v>6428468</v>
      </c>
      <c r="E138" t="s">
        <v>107</v>
      </c>
      <c r="F138">
        <v>2019</v>
      </c>
    </row>
    <row r="139" spans="1:6" x14ac:dyDescent="0.3">
      <c r="A139" t="s">
        <v>299</v>
      </c>
      <c r="B139" t="s">
        <v>299</v>
      </c>
      <c r="C139" t="s">
        <v>300</v>
      </c>
      <c r="D139">
        <v>1905494</v>
      </c>
      <c r="E139" t="s">
        <v>35</v>
      </c>
      <c r="F139">
        <v>2019</v>
      </c>
    </row>
    <row r="140" spans="1:6" x14ac:dyDescent="0.3">
      <c r="A140" t="s">
        <v>301</v>
      </c>
      <c r="B140" t="s">
        <v>302</v>
      </c>
      <c r="C140" t="s">
        <v>303</v>
      </c>
      <c r="D140">
        <v>2093343</v>
      </c>
      <c r="E140" t="s">
        <v>41</v>
      </c>
      <c r="F140">
        <v>2019</v>
      </c>
    </row>
    <row r="141" spans="1:6" x14ac:dyDescent="0.3">
      <c r="A141" t="s">
        <v>301</v>
      </c>
      <c r="B141" t="s">
        <v>302</v>
      </c>
      <c r="C141" t="s">
        <v>304</v>
      </c>
      <c r="D141">
        <v>5700178</v>
      </c>
      <c r="E141" t="s">
        <v>35</v>
      </c>
      <c r="F141">
        <v>2019</v>
      </c>
    </row>
    <row r="142" spans="1:6" x14ac:dyDescent="0.3">
      <c r="A142" t="s">
        <v>301</v>
      </c>
      <c r="B142" t="s">
        <v>302</v>
      </c>
      <c r="C142" t="s">
        <v>305</v>
      </c>
      <c r="D142">
        <v>6811251</v>
      </c>
      <c r="E142" t="s">
        <v>33</v>
      </c>
      <c r="F142">
        <v>2019</v>
      </c>
    </row>
    <row r="143" spans="1:6" x14ac:dyDescent="0.3">
      <c r="A143" t="s">
        <v>306</v>
      </c>
      <c r="B143" t="s">
        <v>302</v>
      </c>
      <c r="C143" t="s">
        <v>307</v>
      </c>
      <c r="D143">
        <v>1792038</v>
      </c>
      <c r="E143" t="s">
        <v>35</v>
      </c>
      <c r="F143">
        <v>2019</v>
      </c>
    </row>
    <row r="144" spans="1:6" x14ac:dyDescent="0.3">
      <c r="A144" t="s">
        <v>308</v>
      </c>
      <c r="B144" t="s">
        <v>302</v>
      </c>
      <c r="C144" t="s">
        <v>309</v>
      </c>
      <c r="D144">
        <v>4373225</v>
      </c>
      <c r="E144" t="s">
        <v>44</v>
      </c>
      <c r="F144">
        <v>2019</v>
      </c>
    </row>
    <row r="145" spans="1:6" x14ac:dyDescent="0.3">
      <c r="A145" t="s">
        <v>310</v>
      </c>
      <c r="B145" t="s">
        <v>311</v>
      </c>
      <c r="C145" t="s">
        <v>207</v>
      </c>
      <c r="D145">
        <v>7630615</v>
      </c>
      <c r="E145" t="s">
        <v>35</v>
      </c>
      <c r="F145">
        <v>2019</v>
      </c>
    </row>
    <row r="146" spans="1:6" x14ac:dyDescent="0.3">
      <c r="A146" t="s">
        <v>312</v>
      </c>
      <c r="B146" t="s">
        <v>311</v>
      </c>
      <c r="C146" t="s">
        <v>208</v>
      </c>
      <c r="D146">
        <v>5804478</v>
      </c>
      <c r="E146" t="s">
        <v>35</v>
      </c>
      <c r="F146">
        <v>2019</v>
      </c>
    </row>
    <row r="147" spans="1:6" x14ac:dyDescent="0.3">
      <c r="A147" t="s">
        <v>313</v>
      </c>
      <c r="B147" t="s">
        <v>313</v>
      </c>
      <c r="C147" t="s">
        <v>97</v>
      </c>
      <c r="D147">
        <v>2749776</v>
      </c>
      <c r="E147" t="s">
        <v>33</v>
      </c>
      <c r="F147">
        <v>2019</v>
      </c>
    </row>
    <row r="148" spans="1:6" x14ac:dyDescent="0.3">
      <c r="A148" t="s">
        <v>314</v>
      </c>
      <c r="B148" t="s">
        <v>314</v>
      </c>
      <c r="C148" t="s">
        <v>315</v>
      </c>
      <c r="D148">
        <v>8635813</v>
      </c>
      <c r="E148" t="s">
        <v>33</v>
      </c>
      <c r="F148">
        <v>2019</v>
      </c>
    </row>
    <row r="149" spans="1:6" x14ac:dyDescent="0.3">
      <c r="A149" t="s">
        <v>316</v>
      </c>
      <c r="B149" t="s">
        <v>316</v>
      </c>
      <c r="C149" t="s">
        <v>99</v>
      </c>
      <c r="D149">
        <v>1872907</v>
      </c>
      <c r="E149" t="s">
        <v>39</v>
      </c>
      <c r="F149">
        <v>2019</v>
      </c>
    </row>
    <row r="150" spans="1:6" x14ac:dyDescent="0.3">
      <c r="A150" t="s">
        <v>317</v>
      </c>
      <c r="B150" t="s">
        <v>318</v>
      </c>
      <c r="C150" t="s">
        <v>319</v>
      </c>
      <c r="D150">
        <v>1817339</v>
      </c>
      <c r="E150" t="s">
        <v>33</v>
      </c>
      <c r="F150">
        <v>2019</v>
      </c>
    </row>
    <row r="151" spans="1:6" x14ac:dyDescent="0.3">
      <c r="A151" t="s">
        <v>317</v>
      </c>
      <c r="B151" t="s">
        <v>318</v>
      </c>
      <c r="C151" t="s">
        <v>320</v>
      </c>
      <c r="D151">
        <v>3357963</v>
      </c>
      <c r="E151" t="s">
        <v>33</v>
      </c>
      <c r="F151">
        <v>2019</v>
      </c>
    </row>
    <row r="152" spans="1:6" x14ac:dyDescent="0.3">
      <c r="A152" t="s">
        <v>321</v>
      </c>
      <c r="B152" t="s">
        <v>321</v>
      </c>
      <c r="C152" t="s">
        <v>322</v>
      </c>
      <c r="D152">
        <v>9924639</v>
      </c>
      <c r="E152" t="s">
        <v>95</v>
      </c>
      <c r="F152">
        <v>2019</v>
      </c>
    </row>
    <row r="153" spans="1:6" x14ac:dyDescent="0.3">
      <c r="A153" t="s">
        <v>323</v>
      </c>
      <c r="B153" t="s">
        <v>321</v>
      </c>
      <c r="C153" t="s">
        <v>324</v>
      </c>
      <c r="D153">
        <v>2514714</v>
      </c>
      <c r="E153" t="s">
        <v>39</v>
      </c>
      <c r="F153">
        <v>2019</v>
      </c>
    </row>
    <row r="154" spans="1:6" x14ac:dyDescent="0.3">
      <c r="A154" t="s">
        <v>325</v>
      </c>
      <c r="B154" t="s">
        <v>325</v>
      </c>
      <c r="C154" t="s">
        <v>326</v>
      </c>
      <c r="D154">
        <v>5173305</v>
      </c>
      <c r="E154" t="s">
        <v>39</v>
      </c>
      <c r="F154">
        <v>2019</v>
      </c>
    </row>
    <row r="155" spans="1:6" x14ac:dyDescent="0.3">
      <c r="A155" t="s">
        <v>327</v>
      </c>
      <c r="B155" t="s">
        <v>328</v>
      </c>
      <c r="C155" t="s">
        <v>329</v>
      </c>
      <c r="D155">
        <v>4271738</v>
      </c>
      <c r="E155" t="s">
        <v>185</v>
      </c>
      <c r="F155">
        <v>2019</v>
      </c>
    </row>
    <row r="156" spans="1:6" x14ac:dyDescent="0.3">
      <c r="A156" t="s">
        <v>327</v>
      </c>
      <c r="B156" t="s">
        <v>328</v>
      </c>
      <c r="C156" t="s">
        <v>330</v>
      </c>
      <c r="D156">
        <v>4271738</v>
      </c>
      <c r="E156" t="s">
        <v>139</v>
      </c>
      <c r="F156">
        <v>2019</v>
      </c>
    </row>
    <row r="157" spans="1:6" x14ac:dyDescent="0.3">
      <c r="A157" t="s">
        <v>331</v>
      </c>
      <c r="B157" t="s">
        <v>332</v>
      </c>
      <c r="C157" t="s">
        <v>333</v>
      </c>
      <c r="D157">
        <v>5369609</v>
      </c>
      <c r="E157" t="s">
        <v>334</v>
      </c>
      <c r="F157">
        <v>2019</v>
      </c>
    </row>
    <row r="158" spans="1:6" x14ac:dyDescent="0.3">
      <c r="A158" t="s">
        <v>335</v>
      </c>
      <c r="B158" t="s">
        <v>336</v>
      </c>
      <c r="C158" t="s">
        <v>337</v>
      </c>
      <c r="D158">
        <v>2174839</v>
      </c>
      <c r="E158" t="s">
        <v>35</v>
      </c>
      <c r="F158">
        <v>2019</v>
      </c>
    </row>
    <row r="159" spans="1:6" x14ac:dyDescent="0.3">
      <c r="A159" t="s">
        <v>132</v>
      </c>
      <c r="B159" t="s">
        <v>338</v>
      </c>
      <c r="C159" t="s">
        <v>322</v>
      </c>
      <c r="D159">
        <v>1008575</v>
      </c>
      <c r="E159" t="s">
        <v>95</v>
      </c>
      <c r="F159">
        <v>2019</v>
      </c>
    </row>
    <row r="160" spans="1:6" x14ac:dyDescent="0.3">
      <c r="A160" t="s">
        <v>339</v>
      </c>
      <c r="B160" t="s">
        <v>338</v>
      </c>
      <c r="C160" t="s">
        <v>340</v>
      </c>
      <c r="D160">
        <v>1567065</v>
      </c>
      <c r="E160" t="s">
        <v>95</v>
      </c>
      <c r="F160">
        <v>2019</v>
      </c>
    </row>
    <row r="161" spans="1:6" x14ac:dyDescent="0.3">
      <c r="A161" t="s">
        <v>341</v>
      </c>
      <c r="B161" t="s">
        <v>338</v>
      </c>
      <c r="C161" t="s">
        <v>94</v>
      </c>
      <c r="D161">
        <v>7857005</v>
      </c>
      <c r="E161" t="s">
        <v>95</v>
      </c>
      <c r="F161">
        <v>2019</v>
      </c>
    </row>
    <row r="162" spans="1:6" x14ac:dyDescent="0.3">
      <c r="A162" t="s">
        <v>341</v>
      </c>
      <c r="B162" t="s">
        <v>338</v>
      </c>
      <c r="C162" t="s">
        <v>213</v>
      </c>
      <c r="D162">
        <v>8936486</v>
      </c>
      <c r="E162" t="s">
        <v>39</v>
      </c>
      <c r="F162">
        <v>2019</v>
      </c>
    </row>
    <row r="163" spans="1:6" x14ac:dyDescent="0.3">
      <c r="A163" t="s">
        <v>242</v>
      </c>
      <c r="B163" t="s">
        <v>342</v>
      </c>
      <c r="C163" t="s">
        <v>222</v>
      </c>
      <c r="D163">
        <v>8902089</v>
      </c>
      <c r="E163" t="s">
        <v>164</v>
      </c>
      <c r="F163">
        <v>2019</v>
      </c>
    </row>
    <row r="164" spans="1:6" x14ac:dyDescent="0.3">
      <c r="A164" t="s">
        <v>343</v>
      </c>
      <c r="B164" t="s">
        <v>344</v>
      </c>
      <c r="C164" t="s">
        <v>345</v>
      </c>
      <c r="D164">
        <v>6181040</v>
      </c>
      <c r="E164" t="s">
        <v>346</v>
      </c>
      <c r="F164">
        <v>2019</v>
      </c>
    </row>
    <row r="165" spans="1:6" x14ac:dyDescent="0.3">
      <c r="A165" t="s">
        <v>347</v>
      </c>
      <c r="B165" t="s">
        <v>348</v>
      </c>
      <c r="C165" t="s">
        <v>349</v>
      </c>
      <c r="D165">
        <v>4936413</v>
      </c>
      <c r="E165" t="s">
        <v>350</v>
      </c>
      <c r="F165">
        <v>2019</v>
      </c>
    </row>
    <row r="166" spans="1:6" x14ac:dyDescent="0.3">
      <c r="A166" t="s">
        <v>132</v>
      </c>
      <c r="B166" t="s">
        <v>351</v>
      </c>
      <c r="C166" t="s">
        <v>352</v>
      </c>
      <c r="D166">
        <v>9666094</v>
      </c>
      <c r="E166" t="s">
        <v>353</v>
      </c>
      <c r="F166">
        <v>2019</v>
      </c>
    </row>
    <row r="167" spans="1:6" x14ac:dyDescent="0.3">
      <c r="A167" t="s">
        <v>354</v>
      </c>
      <c r="B167" t="s">
        <v>354</v>
      </c>
      <c r="C167" t="s">
        <v>355</v>
      </c>
      <c r="D167">
        <v>3028344</v>
      </c>
      <c r="E167" t="s">
        <v>39</v>
      </c>
      <c r="F167">
        <v>2019</v>
      </c>
    </row>
    <row r="168" spans="1:6" x14ac:dyDescent="0.3">
      <c r="A168" t="s">
        <v>356</v>
      </c>
      <c r="B168" t="s">
        <v>356</v>
      </c>
      <c r="C168" t="s">
        <v>357</v>
      </c>
      <c r="D168">
        <v>3921078</v>
      </c>
      <c r="E168" t="s">
        <v>41</v>
      </c>
      <c r="F168">
        <v>2019</v>
      </c>
    </row>
    <row r="169" spans="1:6" x14ac:dyDescent="0.3">
      <c r="A169" t="s">
        <v>356</v>
      </c>
      <c r="B169" t="s">
        <v>356</v>
      </c>
      <c r="C169" t="s">
        <v>358</v>
      </c>
      <c r="D169">
        <v>1715626</v>
      </c>
      <c r="E169" t="s">
        <v>41</v>
      </c>
      <c r="F169">
        <v>2019</v>
      </c>
    </row>
    <row r="170" spans="1:6" x14ac:dyDescent="0.3">
      <c r="A170" t="s">
        <v>359</v>
      </c>
      <c r="B170" t="s">
        <v>360</v>
      </c>
      <c r="C170" t="s">
        <v>361</v>
      </c>
      <c r="D170">
        <v>7175172</v>
      </c>
      <c r="E170" t="s">
        <v>44</v>
      </c>
      <c r="F170">
        <v>2019</v>
      </c>
    </row>
    <row r="171" spans="1:6" x14ac:dyDescent="0.3">
      <c r="A171" t="s">
        <v>362</v>
      </c>
      <c r="B171" t="s">
        <v>362</v>
      </c>
      <c r="C171" t="s">
        <v>72</v>
      </c>
      <c r="D171">
        <v>1665958</v>
      </c>
      <c r="E171" t="s">
        <v>41</v>
      </c>
      <c r="F171">
        <v>2019</v>
      </c>
    </row>
    <row r="172" spans="1:6" x14ac:dyDescent="0.3">
      <c r="A172" t="s">
        <v>363</v>
      </c>
      <c r="B172" t="s">
        <v>363</v>
      </c>
      <c r="C172" t="s">
        <v>254</v>
      </c>
      <c r="D172">
        <v>9445282</v>
      </c>
      <c r="E172" t="s">
        <v>44</v>
      </c>
      <c r="F172">
        <v>2019</v>
      </c>
    </row>
    <row r="173" spans="1:6" x14ac:dyDescent="0.3">
      <c r="A173" t="s">
        <v>364</v>
      </c>
      <c r="B173" t="s">
        <v>365</v>
      </c>
      <c r="C173" t="s">
        <v>366</v>
      </c>
      <c r="D173">
        <v>6473703</v>
      </c>
      <c r="E173" t="s">
        <v>33</v>
      </c>
      <c r="F173">
        <v>2019</v>
      </c>
    </row>
    <row r="174" spans="1:6" x14ac:dyDescent="0.3">
      <c r="A174" t="s">
        <v>367</v>
      </c>
      <c r="B174" t="s">
        <v>365</v>
      </c>
      <c r="C174" t="s">
        <v>368</v>
      </c>
      <c r="D174">
        <v>7805491</v>
      </c>
      <c r="E174" t="s">
        <v>37</v>
      </c>
      <c r="F174">
        <v>2019</v>
      </c>
    </row>
    <row r="175" spans="1:6" x14ac:dyDescent="0.3">
      <c r="A175" t="s">
        <v>369</v>
      </c>
      <c r="B175" t="s">
        <v>365</v>
      </c>
      <c r="C175" t="s">
        <v>370</v>
      </c>
      <c r="D175">
        <v>9818505</v>
      </c>
      <c r="E175" t="s">
        <v>37</v>
      </c>
      <c r="F175">
        <v>2019</v>
      </c>
    </row>
    <row r="176" spans="1:6" x14ac:dyDescent="0.3">
      <c r="A176" t="s">
        <v>371</v>
      </c>
      <c r="B176" t="s">
        <v>365</v>
      </c>
      <c r="C176" t="s">
        <v>372</v>
      </c>
      <c r="D176">
        <v>1552469</v>
      </c>
      <c r="E176" t="s">
        <v>37</v>
      </c>
      <c r="F176">
        <v>2019</v>
      </c>
    </row>
    <row r="177" spans="1:6" x14ac:dyDescent="0.3">
      <c r="A177" t="s">
        <v>373</v>
      </c>
      <c r="B177" t="s">
        <v>365</v>
      </c>
      <c r="C177" t="s">
        <v>374</v>
      </c>
      <c r="D177">
        <v>1378201</v>
      </c>
      <c r="E177" t="s">
        <v>33</v>
      </c>
      <c r="F177">
        <v>2019</v>
      </c>
    </row>
    <row r="178" spans="1:6" x14ac:dyDescent="0.3">
      <c r="A178" t="s">
        <v>373</v>
      </c>
      <c r="B178" t="s">
        <v>365</v>
      </c>
      <c r="C178" t="s">
        <v>375</v>
      </c>
      <c r="D178">
        <v>1378201</v>
      </c>
      <c r="E178" t="s">
        <v>37</v>
      </c>
      <c r="F178">
        <v>2019</v>
      </c>
    </row>
    <row r="179" spans="1:6" x14ac:dyDescent="0.3">
      <c r="A179" t="s">
        <v>376</v>
      </c>
      <c r="B179" t="s">
        <v>377</v>
      </c>
      <c r="C179" t="s">
        <v>378</v>
      </c>
      <c r="D179">
        <v>3198258</v>
      </c>
      <c r="E179" t="s">
        <v>95</v>
      </c>
      <c r="F179">
        <v>2019</v>
      </c>
    </row>
    <row r="180" spans="1:6" x14ac:dyDescent="0.3">
      <c r="A180" t="s">
        <v>376</v>
      </c>
      <c r="B180" t="s">
        <v>377</v>
      </c>
      <c r="C180" t="s">
        <v>379</v>
      </c>
      <c r="D180">
        <v>3198258</v>
      </c>
      <c r="E180" t="s">
        <v>33</v>
      </c>
      <c r="F180">
        <v>2019</v>
      </c>
    </row>
    <row r="181" spans="1:6" x14ac:dyDescent="0.3">
      <c r="A181" t="s">
        <v>376</v>
      </c>
      <c r="B181" t="s">
        <v>377</v>
      </c>
      <c r="C181" t="s">
        <v>380</v>
      </c>
      <c r="D181">
        <v>3198258</v>
      </c>
      <c r="E181" t="s">
        <v>177</v>
      </c>
      <c r="F181">
        <v>2019</v>
      </c>
    </row>
    <row r="182" spans="1:6" x14ac:dyDescent="0.3">
      <c r="A182" t="s">
        <v>381</v>
      </c>
      <c r="B182" t="s">
        <v>382</v>
      </c>
      <c r="C182" t="s">
        <v>383</v>
      </c>
      <c r="D182">
        <v>5646573</v>
      </c>
      <c r="E182" t="s">
        <v>44</v>
      </c>
      <c r="F182">
        <v>2019</v>
      </c>
    </row>
    <row r="183" spans="1:6" x14ac:dyDescent="0.3">
      <c r="A183" t="s">
        <v>384</v>
      </c>
      <c r="B183" t="s">
        <v>385</v>
      </c>
      <c r="C183" t="s">
        <v>357</v>
      </c>
      <c r="D183">
        <v>9554713</v>
      </c>
      <c r="E183" t="s">
        <v>41</v>
      </c>
      <c r="F183">
        <v>2019</v>
      </c>
    </row>
    <row r="184" spans="1:6" x14ac:dyDescent="0.3">
      <c r="A184" t="s">
        <v>384</v>
      </c>
      <c r="B184" t="s">
        <v>385</v>
      </c>
      <c r="C184" t="s">
        <v>386</v>
      </c>
      <c r="D184">
        <v>9554713</v>
      </c>
      <c r="E184" t="s">
        <v>387</v>
      </c>
      <c r="F184">
        <v>2019</v>
      </c>
    </row>
    <row r="185" spans="1:6" x14ac:dyDescent="0.3">
      <c r="A185" t="s">
        <v>388</v>
      </c>
      <c r="B185" t="s">
        <v>385</v>
      </c>
      <c r="C185" t="s">
        <v>287</v>
      </c>
      <c r="D185">
        <v>1907533</v>
      </c>
      <c r="E185" t="s">
        <v>41</v>
      </c>
      <c r="F185">
        <v>2019</v>
      </c>
    </row>
    <row r="186" spans="1:6" x14ac:dyDescent="0.3">
      <c r="A186" t="s">
        <v>388</v>
      </c>
      <c r="B186" t="s">
        <v>385</v>
      </c>
      <c r="C186" t="s">
        <v>389</v>
      </c>
      <c r="D186">
        <v>1907533</v>
      </c>
      <c r="E186" t="s">
        <v>41</v>
      </c>
      <c r="F186">
        <v>2019</v>
      </c>
    </row>
    <row r="187" spans="1:6" x14ac:dyDescent="0.3">
      <c r="A187" t="s">
        <v>390</v>
      </c>
      <c r="B187" t="s">
        <v>385</v>
      </c>
      <c r="C187" t="s">
        <v>391</v>
      </c>
      <c r="D187">
        <v>1738957</v>
      </c>
      <c r="E187" t="s">
        <v>139</v>
      </c>
      <c r="F187">
        <v>2019</v>
      </c>
    </row>
    <row r="188" spans="1:6" x14ac:dyDescent="0.3">
      <c r="A188" t="s">
        <v>392</v>
      </c>
      <c r="B188" t="s">
        <v>385</v>
      </c>
      <c r="C188" t="s">
        <v>393</v>
      </c>
      <c r="D188">
        <v>2315315</v>
      </c>
      <c r="E188" t="s">
        <v>41</v>
      </c>
      <c r="F188">
        <v>2019</v>
      </c>
    </row>
    <row r="189" spans="1:6" x14ac:dyDescent="0.3">
      <c r="A189" t="s">
        <v>394</v>
      </c>
      <c r="B189" t="s">
        <v>394</v>
      </c>
      <c r="C189" t="s">
        <v>395</v>
      </c>
      <c r="D189">
        <v>2540162</v>
      </c>
      <c r="E189" t="s">
        <v>164</v>
      </c>
      <c r="F189">
        <v>2019</v>
      </c>
    </row>
    <row r="190" spans="1:6" x14ac:dyDescent="0.3">
      <c r="A190" t="s">
        <v>394</v>
      </c>
      <c r="B190" t="s">
        <v>394</v>
      </c>
      <c r="C190" t="s">
        <v>396</v>
      </c>
      <c r="D190">
        <v>2540162</v>
      </c>
      <c r="E190" t="s">
        <v>397</v>
      </c>
      <c r="F190">
        <v>2019</v>
      </c>
    </row>
    <row r="191" spans="1:6" x14ac:dyDescent="0.3">
      <c r="A191" t="s">
        <v>394</v>
      </c>
      <c r="B191" t="s">
        <v>394</v>
      </c>
      <c r="C191" t="s">
        <v>398</v>
      </c>
      <c r="D191">
        <v>2540162</v>
      </c>
      <c r="E191" t="s">
        <v>399</v>
      </c>
      <c r="F191">
        <v>2019</v>
      </c>
    </row>
    <row r="192" spans="1:6" x14ac:dyDescent="0.3">
      <c r="A192" t="s">
        <v>394</v>
      </c>
      <c r="B192" t="s">
        <v>394</v>
      </c>
      <c r="C192" t="s">
        <v>298</v>
      </c>
      <c r="D192">
        <v>2540162</v>
      </c>
      <c r="E192" t="s">
        <v>107</v>
      </c>
      <c r="F192">
        <v>2019</v>
      </c>
    </row>
    <row r="193" spans="1:6" x14ac:dyDescent="0.3">
      <c r="A193" t="s">
        <v>400</v>
      </c>
      <c r="B193" t="s">
        <v>401</v>
      </c>
      <c r="C193" t="s">
        <v>402</v>
      </c>
      <c r="D193">
        <v>3810187</v>
      </c>
      <c r="E193" t="s">
        <v>124</v>
      </c>
      <c r="F193">
        <v>2019</v>
      </c>
    </row>
    <row r="194" spans="1:6" x14ac:dyDescent="0.3">
      <c r="A194" t="s">
        <v>403</v>
      </c>
      <c r="B194" t="s">
        <v>404</v>
      </c>
      <c r="C194" t="s">
        <v>405</v>
      </c>
      <c r="D194">
        <v>9199716</v>
      </c>
      <c r="E194" t="s">
        <v>79</v>
      </c>
      <c r="F194">
        <v>2019</v>
      </c>
    </row>
    <row r="195" spans="1:6" x14ac:dyDescent="0.3">
      <c r="A195" t="s">
        <v>406</v>
      </c>
      <c r="B195" t="s">
        <v>404</v>
      </c>
      <c r="C195" t="s">
        <v>407</v>
      </c>
      <c r="D195">
        <v>4547815</v>
      </c>
      <c r="E195" t="s">
        <v>79</v>
      </c>
      <c r="F195">
        <v>2019</v>
      </c>
    </row>
    <row r="196" spans="1:6" x14ac:dyDescent="0.3">
      <c r="A196" t="s">
        <v>408</v>
      </c>
      <c r="B196" t="s">
        <v>404</v>
      </c>
      <c r="C196" t="s">
        <v>409</v>
      </c>
      <c r="D196">
        <v>6749255</v>
      </c>
      <c r="E196" t="s">
        <v>79</v>
      </c>
      <c r="F196">
        <v>2019</v>
      </c>
    </row>
    <row r="197" spans="1:6" x14ac:dyDescent="0.3">
      <c r="A197" t="s">
        <v>410</v>
      </c>
      <c r="B197" t="s">
        <v>404</v>
      </c>
      <c r="C197" t="s">
        <v>411</v>
      </c>
      <c r="D197">
        <v>6989404</v>
      </c>
      <c r="E197" t="s">
        <v>79</v>
      </c>
      <c r="F197">
        <v>2019</v>
      </c>
    </row>
    <row r="198" spans="1:6" x14ac:dyDescent="0.3">
      <c r="A198" t="s">
        <v>412</v>
      </c>
      <c r="B198" t="s">
        <v>413</v>
      </c>
      <c r="C198" t="s">
        <v>414</v>
      </c>
      <c r="D198">
        <v>3040542</v>
      </c>
      <c r="E198" t="s">
        <v>33</v>
      </c>
      <c r="F198">
        <v>2019</v>
      </c>
    </row>
    <row r="199" spans="1:6" x14ac:dyDescent="0.3">
      <c r="A199" t="s">
        <v>412</v>
      </c>
      <c r="B199" t="s">
        <v>413</v>
      </c>
      <c r="C199" t="s">
        <v>415</v>
      </c>
      <c r="D199">
        <v>3040542</v>
      </c>
      <c r="E199" t="s">
        <v>37</v>
      </c>
      <c r="F199">
        <v>2019</v>
      </c>
    </row>
    <row r="200" spans="1:6" x14ac:dyDescent="0.3">
      <c r="A200" t="s">
        <v>416</v>
      </c>
      <c r="B200" t="s">
        <v>413</v>
      </c>
      <c r="C200" t="s">
        <v>57</v>
      </c>
      <c r="D200">
        <v>8849001</v>
      </c>
      <c r="E200" t="s">
        <v>35</v>
      </c>
      <c r="F200">
        <v>2019</v>
      </c>
    </row>
    <row r="201" spans="1:6" x14ac:dyDescent="0.3">
      <c r="A201" t="s">
        <v>417</v>
      </c>
      <c r="B201" t="s">
        <v>413</v>
      </c>
      <c r="C201" t="s">
        <v>418</v>
      </c>
      <c r="D201">
        <v>8984742</v>
      </c>
      <c r="E201" t="s">
        <v>41</v>
      </c>
      <c r="F201">
        <v>2019</v>
      </c>
    </row>
    <row r="202" spans="1:6" x14ac:dyDescent="0.3">
      <c r="A202" t="s">
        <v>419</v>
      </c>
      <c r="B202" t="s">
        <v>420</v>
      </c>
      <c r="C202" t="s">
        <v>254</v>
      </c>
      <c r="D202">
        <v>5000179</v>
      </c>
      <c r="E202" t="s">
        <v>44</v>
      </c>
      <c r="F202">
        <v>2019</v>
      </c>
    </row>
    <row r="203" spans="1:6" x14ac:dyDescent="0.3">
      <c r="A203" t="s">
        <v>421</v>
      </c>
      <c r="B203" t="s">
        <v>421</v>
      </c>
      <c r="C203" t="s">
        <v>422</v>
      </c>
      <c r="D203">
        <v>3446957</v>
      </c>
      <c r="E203" t="s">
        <v>164</v>
      </c>
      <c r="F203">
        <v>2019</v>
      </c>
    </row>
    <row r="204" spans="1:6" x14ac:dyDescent="0.3">
      <c r="A204" t="s">
        <v>421</v>
      </c>
      <c r="B204" t="s">
        <v>421</v>
      </c>
      <c r="C204" t="s">
        <v>254</v>
      </c>
      <c r="D204">
        <v>3473171</v>
      </c>
      <c r="E204" t="s">
        <v>44</v>
      </c>
      <c r="F204">
        <v>2019</v>
      </c>
    </row>
    <row r="205" spans="1:6" x14ac:dyDescent="0.3">
      <c r="A205" t="s">
        <v>423</v>
      </c>
      <c r="B205" t="s">
        <v>423</v>
      </c>
      <c r="C205" t="s">
        <v>207</v>
      </c>
      <c r="D205">
        <v>2125600</v>
      </c>
      <c r="E205" t="s">
        <v>35</v>
      </c>
      <c r="F205">
        <v>2019</v>
      </c>
    </row>
    <row r="206" spans="1:6" x14ac:dyDescent="0.3">
      <c r="A206" t="s">
        <v>424</v>
      </c>
      <c r="B206" t="s">
        <v>424</v>
      </c>
      <c r="C206" t="s">
        <v>239</v>
      </c>
      <c r="D206">
        <v>2946425</v>
      </c>
      <c r="E206" t="s">
        <v>240</v>
      </c>
      <c r="F206">
        <v>2019</v>
      </c>
    </row>
    <row r="207" spans="1:6" x14ac:dyDescent="0.3">
      <c r="A207" t="s">
        <v>425</v>
      </c>
      <c r="B207" t="s">
        <v>425</v>
      </c>
      <c r="C207" t="s">
        <v>426</v>
      </c>
      <c r="D207">
        <v>9328941</v>
      </c>
      <c r="E207" t="s">
        <v>44</v>
      </c>
      <c r="F207">
        <v>2019</v>
      </c>
    </row>
    <row r="208" spans="1:6" x14ac:dyDescent="0.3">
      <c r="A208" t="s">
        <v>427</v>
      </c>
      <c r="B208" t="s">
        <v>427</v>
      </c>
      <c r="C208" t="s">
        <v>402</v>
      </c>
      <c r="D208">
        <v>9478716</v>
      </c>
      <c r="E208" t="s">
        <v>124</v>
      </c>
      <c r="F208">
        <v>2019</v>
      </c>
    </row>
    <row r="209" spans="1:6" x14ac:dyDescent="0.3">
      <c r="A209" t="s">
        <v>428</v>
      </c>
      <c r="B209" t="s">
        <v>429</v>
      </c>
      <c r="C209" t="s">
        <v>357</v>
      </c>
      <c r="D209">
        <v>1225073</v>
      </c>
      <c r="E209" t="s">
        <v>41</v>
      </c>
      <c r="F209">
        <v>2019</v>
      </c>
    </row>
    <row r="210" spans="1:6" x14ac:dyDescent="0.3">
      <c r="A210" t="s">
        <v>430</v>
      </c>
      <c r="B210" t="s">
        <v>429</v>
      </c>
      <c r="C210" t="s">
        <v>431</v>
      </c>
      <c r="D210">
        <v>9459250</v>
      </c>
      <c r="E210" t="s">
        <v>41</v>
      </c>
      <c r="F210">
        <v>2019</v>
      </c>
    </row>
    <row r="211" spans="1:6" x14ac:dyDescent="0.3">
      <c r="A211" t="s">
        <v>217</v>
      </c>
      <c r="B211" t="s">
        <v>429</v>
      </c>
      <c r="C211" t="s">
        <v>432</v>
      </c>
      <c r="D211">
        <v>4381530</v>
      </c>
      <c r="E211" t="s">
        <v>41</v>
      </c>
      <c r="F211">
        <v>2019</v>
      </c>
    </row>
    <row r="212" spans="1:6" x14ac:dyDescent="0.3">
      <c r="A212" t="s">
        <v>433</v>
      </c>
      <c r="B212" t="s">
        <v>433</v>
      </c>
      <c r="C212" t="s">
        <v>254</v>
      </c>
      <c r="D212">
        <v>1546097</v>
      </c>
      <c r="E212" t="s">
        <v>44</v>
      </c>
      <c r="F212">
        <v>2019</v>
      </c>
    </row>
    <row r="213" spans="1:6" x14ac:dyDescent="0.3">
      <c r="A213" t="s">
        <v>132</v>
      </c>
      <c r="B213" t="s">
        <v>434</v>
      </c>
      <c r="C213" t="s">
        <v>250</v>
      </c>
      <c r="D213">
        <v>3095940</v>
      </c>
      <c r="E213" t="s">
        <v>185</v>
      </c>
      <c r="F213">
        <v>2019</v>
      </c>
    </row>
    <row r="214" spans="1:6" x14ac:dyDescent="0.3">
      <c r="A214" t="s">
        <v>217</v>
      </c>
      <c r="B214" t="s">
        <v>434</v>
      </c>
      <c r="C214" t="s">
        <v>435</v>
      </c>
      <c r="D214">
        <v>1109434</v>
      </c>
      <c r="E214" t="s">
        <v>185</v>
      </c>
      <c r="F214">
        <v>2019</v>
      </c>
    </row>
    <row r="215" spans="1:6" x14ac:dyDescent="0.3">
      <c r="A215" t="s">
        <v>436</v>
      </c>
      <c r="B215" t="s">
        <v>437</v>
      </c>
      <c r="C215" t="s">
        <v>438</v>
      </c>
      <c r="D215">
        <v>2583952</v>
      </c>
      <c r="E215" t="s">
        <v>41</v>
      </c>
      <c r="F215">
        <v>2019</v>
      </c>
    </row>
    <row r="216" spans="1:6" x14ac:dyDescent="0.3">
      <c r="A216" t="s">
        <v>436</v>
      </c>
      <c r="B216" t="s">
        <v>437</v>
      </c>
      <c r="C216" t="s">
        <v>439</v>
      </c>
      <c r="D216">
        <v>2583952</v>
      </c>
      <c r="E216" t="s">
        <v>39</v>
      </c>
      <c r="F216">
        <v>2019</v>
      </c>
    </row>
    <row r="217" spans="1:6" x14ac:dyDescent="0.3">
      <c r="A217" t="s">
        <v>440</v>
      </c>
      <c r="B217" t="s">
        <v>441</v>
      </c>
      <c r="C217" t="s">
        <v>442</v>
      </c>
      <c r="D217">
        <v>8946698</v>
      </c>
      <c r="E217" t="s">
        <v>107</v>
      </c>
      <c r="F217">
        <v>2019</v>
      </c>
    </row>
    <row r="218" spans="1:6" x14ac:dyDescent="0.3">
      <c r="A218" t="s">
        <v>440</v>
      </c>
      <c r="B218" t="s">
        <v>441</v>
      </c>
      <c r="C218" t="s">
        <v>443</v>
      </c>
      <c r="D218">
        <v>8946698</v>
      </c>
      <c r="E218" t="s">
        <v>107</v>
      </c>
      <c r="F218">
        <v>2019</v>
      </c>
    </row>
    <row r="219" spans="1:6" x14ac:dyDescent="0.3">
      <c r="A219" t="s">
        <v>444</v>
      </c>
      <c r="B219" t="s">
        <v>445</v>
      </c>
      <c r="C219" t="s">
        <v>414</v>
      </c>
      <c r="D219">
        <v>7634996</v>
      </c>
      <c r="E219" t="s">
        <v>33</v>
      </c>
      <c r="F219">
        <v>2019</v>
      </c>
    </row>
    <row r="220" spans="1:6" x14ac:dyDescent="0.3">
      <c r="A220" t="s">
        <v>446</v>
      </c>
      <c r="B220" t="s">
        <v>445</v>
      </c>
      <c r="C220" t="s">
        <v>447</v>
      </c>
      <c r="D220">
        <v>8289298</v>
      </c>
      <c r="E220" t="s">
        <v>39</v>
      </c>
      <c r="F220">
        <v>2019</v>
      </c>
    </row>
    <row r="221" spans="1:6" x14ac:dyDescent="0.3">
      <c r="A221" t="s">
        <v>448</v>
      </c>
      <c r="B221" t="s">
        <v>445</v>
      </c>
      <c r="C221" t="s">
        <v>418</v>
      </c>
      <c r="D221">
        <v>9503685</v>
      </c>
      <c r="E221" t="s">
        <v>41</v>
      </c>
      <c r="F221">
        <v>2019</v>
      </c>
    </row>
    <row r="222" spans="1:6" x14ac:dyDescent="0.3">
      <c r="A222" t="s">
        <v>449</v>
      </c>
      <c r="B222" t="s">
        <v>445</v>
      </c>
      <c r="C222" t="s">
        <v>450</v>
      </c>
      <c r="D222">
        <v>7653065</v>
      </c>
      <c r="E222" t="s">
        <v>95</v>
      </c>
      <c r="F222">
        <v>2019</v>
      </c>
    </row>
    <row r="223" spans="1:6" x14ac:dyDescent="0.3">
      <c r="A223" t="s">
        <v>242</v>
      </c>
      <c r="B223" t="s">
        <v>445</v>
      </c>
      <c r="C223" t="s">
        <v>378</v>
      </c>
      <c r="D223">
        <v>2392006</v>
      </c>
      <c r="E223" t="s">
        <v>95</v>
      </c>
      <c r="F223">
        <v>2019</v>
      </c>
    </row>
    <row r="224" spans="1:6" x14ac:dyDescent="0.3">
      <c r="A224" t="s">
        <v>451</v>
      </c>
      <c r="B224" t="s">
        <v>445</v>
      </c>
      <c r="C224" t="s">
        <v>452</v>
      </c>
      <c r="D224">
        <v>4526227</v>
      </c>
      <c r="E224" t="s">
        <v>95</v>
      </c>
      <c r="F224">
        <v>2019</v>
      </c>
    </row>
    <row r="225" spans="1:6" x14ac:dyDescent="0.3">
      <c r="A225" t="s">
        <v>453</v>
      </c>
      <c r="B225" t="s">
        <v>445</v>
      </c>
      <c r="C225" t="s">
        <v>454</v>
      </c>
      <c r="D225">
        <v>8102124</v>
      </c>
      <c r="E225" t="s">
        <v>95</v>
      </c>
      <c r="F225">
        <v>2019</v>
      </c>
    </row>
    <row r="226" spans="1:6" x14ac:dyDescent="0.3">
      <c r="A226" t="s">
        <v>455</v>
      </c>
      <c r="B226" t="s">
        <v>456</v>
      </c>
      <c r="C226" t="s">
        <v>457</v>
      </c>
      <c r="D226">
        <v>1172890</v>
      </c>
      <c r="E226" t="s">
        <v>109</v>
      </c>
      <c r="F226">
        <v>2019</v>
      </c>
    </row>
    <row r="227" spans="1:6" x14ac:dyDescent="0.3">
      <c r="A227" t="s">
        <v>458</v>
      </c>
      <c r="B227" t="s">
        <v>456</v>
      </c>
      <c r="C227" t="s">
        <v>459</v>
      </c>
      <c r="D227">
        <v>4531517</v>
      </c>
      <c r="E227" t="s">
        <v>109</v>
      </c>
      <c r="F227">
        <v>2019</v>
      </c>
    </row>
    <row r="228" spans="1:6" x14ac:dyDescent="0.3">
      <c r="A228" t="s">
        <v>460</v>
      </c>
      <c r="B228" t="s">
        <v>461</v>
      </c>
      <c r="C228" t="s">
        <v>462</v>
      </c>
      <c r="D228">
        <v>1514566</v>
      </c>
      <c r="E228" t="s">
        <v>463</v>
      </c>
      <c r="F228">
        <v>2019</v>
      </c>
    </row>
    <row r="229" spans="1:6" x14ac:dyDescent="0.3">
      <c r="A229" t="s">
        <v>464</v>
      </c>
      <c r="B229" t="s">
        <v>465</v>
      </c>
      <c r="C229" t="s">
        <v>88</v>
      </c>
      <c r="D229">
        <v>7201840</v>
      </c>
      <c r="E229" t="s">
        <v>37</v>
      </c>
      <c r="F229">
        <v>2019</v>
      </c>
    </row>
    <row r="230" spans="1:6" x14ac:dyDescent="0.3">
      <c r="A230" t="s">
        <v>465</v>
      </c>
      <c r="B230" t="s">
        <v>465</v>
      </c>
      <c r="C230" t="s">
        <v>128</v>
      </c>
      <c r="D230">
        <v>5599785</v>
      </c>
      <c r="E230" t="s">
        <v>37</v>
      </c>
      <c r="F230">
        <v>2019</v>
      </c>
    </row>
    <row r="231" spans="1:6" x14ac:dyDescent="0.3">
      <c r="A231" t="s">
        <v>132</v>
      </c>
      <c r="B231" t="s">
        <v>466</v>
      </c>
      <c r="C231" t="s">
        <v>467</v>
      </c>
      <c r="D231">
        <v>3597628</v>
      </c>
      <c r="E231" t="s">
        <v>334</v>
      </c>
      <c r="F231">
        <v>2019</v>
      </c>
    </row>
    <row r="232" spans="1:6" x14ac:dyDescent="0.3">
      <c r="A232" t="s">
        <v>217</v>
      </c>
      <c r="B232" t="s">
        <v>466</v>
      </c>
      <c r="C232" t="s">
        <v>468</v>
      </c>
      <c r="D232">
        <v>7916274</v>
      </c>
      <c r="E232" t="s">
        <v>334</v>
      </c>
      <c r="F232">
        <v>2019</v>
      </c>
    </row>
    <row r="233" spans="1:6" x14ac:dyDescent="0.3">
      <c r="A233" t="s">
        <v>469</v>
      </c>
      <c r="B233" t="s">
        <v>469</v>
      </c>
      <c r="C233" t="s">
        <v>470</v>
      </c>
      <c r="D233">
        <v>5651221</v>
      </c>
      <c r="E233" t="s">
        <v>44</v>
      </c>
      <c r="F233">
        <v>2019</v>
      </c>
    </row>
    <row r="234" spans="1:6" x14ac:dyDescent="0.3">
      <c r="A234" t="s">
        <v>471</v>
      </c>
      <c r="B234" t="s">
        <v>471</v>
      </c>
      <c r="C234" t="s">
        <v>99</v>
      </c>
      <c r="D234">
        <v>3943362</v>
      </c>
      <c r="E234" t="s">
        <v>39</v>
      </c>
      <c r="F234">
        <v>2019</v>
      </c>
    </row>
    <row r="235" spans="1:6" x14ac:dyDescent="0.3">
      <c r="A235" t="s">
        <v>472</v>
      </c>
      <c r="B235" t="s">
        <v>472</v>
      </c>
      <c r="C235" t="s">
        <v>254</v>
      </c>
      <c r="D235">
        <v>3713907</v>
      </c>
      <c r="E235" t="s">
        <v>44</v>
      </c>
      <c r="F235">
        <v>2019</v>
      </c>
    </row>
    <row r="236" spans="1:6" x14ac:dyDescent="0.3">
      <c r="A236" t="s">
        <v>472</v>
      </c>
      <c r="B236" t="s">
        <v>472</v>
      </c>
      <c r="C236" t="s">
        <v>473</v>
      </c>
      <c r="D236">
        <v>4007320</v>
      </c>
      <c r="E236" t="s">
        <v>35</v>
      </c>
      <c r="F236">
        <v>2019</v>
      </c>
    </row>
    <row r="237" spans="1:6" x14ac:dyDescent="0.3">
      <c r="A237" t="s">
        <v>474</v>
      </c>
      <c r="B237" t="s">
        <v>474</v>
      </c>
      <c r="C237" t="s">
        <v>207</v>
      </c>
      <c r="D237">
        <v>3529182</v>
      </c>
      <c r="E237" t="s">
        <v>35</v>
      </c>
      <c r="F237">
        <v>2019</v>
      </c>
    </row>
    <row r="238" spans="1:6" x14ac:dyDescent="0.3">
      <c r="A238" t="s">
        <v>474</v>
      </c>
      <c r="B238" t="s">
        <v>474</v>
      </c>
      <c r="C238" t="s">
        <v>475</v>
      </c>
      <c r="D238">
        <v>1576566</v>
      </c>
      <c r="E238" t="s">
        <v>35</v>
      </c>
      <c r="F238">
        <v>2019</v>
      </c>
    </row>
    <row r="239" spans="1:6" x14ac:dyDescent="0.3">
      <c r="A239" t="s">
        <v>474</v>
      </c>
      <c r="B239" t="s">
        <v>474</v>
      </c>
      <c r="C239" t="s">
        <v>300</v>
      </c>
      <c r="D239">
        <v>7071797</v>
      </c>
      <c r="E239" t="s">
        <v>35</v>
      </c>
      <c r="F239">
        <v>2019</v>
      </c>
    </row>
    <row r="240" spans="1:6" x14ac:dyDescent="0.3">
      <c r="A240" t="s">
        <v>474</v>
      </c>
      <c r="B240" t="s">
        <v>474</v>
      </c>
      <c r="C240" t="s">
        <v>208</v>
      </c>
      <c r="D240">
        <v>5638901</v>
      </c>
      <c r="E240" t="s">
        <v>35</v>
      </c>
      <c r="F240">
        <v>2019</v>
      </c>
    </row>
    <row r="241" spans="1:6" x14ac:dyDescent="0.3">
      <c r="A241" t="s">
        <v>476</v>
      </c>
      <c r="B241" t="s">
        <v>476</v>
      </c>
      <c r="C241" t="s">
        <v>398</v>
      </c>
      <c r="D241">
        <v>7399132</v>
      </c>
      <c r="E241" t="s">
        <v>399</v>
      </c>
      <c r="F241">
        <v>2019</v>
      </c>
    </row>
    <row r="242" spans="1:6" x14ac:dyDescent="0.3">
      <c r="A242" t="s">
        <v>476</v>
      </c>
      <c r="B242" t="s">
        <v>476</v>
      </c>
      <c r="C242" t="s">
        <v>158</v>
      </c>
      <c r="D242">
        <v>8877013</v>
      </c>
      <c r="E242" t="s">
        <v>109</v>
      </c>
      <c r="F242">
        <v>2019</v>
      </c>
    </row>
    <row r="243" spans="1:6" x14ac:dyDescent="0.3">
      <c r="A243" t="s">
        <v>477</v>
      </c>
      <c r="B243" t="s">
        <v>477</v>
      </c>
      <c r="C243" t="s">
        <v>241</v>
      </c>
      <c r="D243">
        <v>4383860</v>
      </c>
      <c r="E243" t="s">
        <v>39</v>
      </c>
      <c r="F243">
        <v>2019</v>
      </c>
    </row>
    <row r="244" spans="1:6" x14ac:dyDescent="0.3">
      <c r="A244" t="s">
        <v>478</v>
      </c>
      <c r="B244" t="s">
        <v>478</v>
      </c>
      <c r="C244" t="s">
        <v>72</v>
      </c>
      <c r="D244">
        <v>3135426</v>
      </c>
      <c r="E244" t="s">
        <v>41</v>
      </c>
      <c r="F244">
        <v>2019</v>
      </c>
    </row>
    <row r="245" spans="1:6" x14ac:dyDescent="0.3">
      <c r="A245" t="s">
        <v>479</v>
      </c>
      <c r="B245" t="s">
        <v>480</v>
      </c>
      <c r="C245" t="s">
        <v>481</v>
      </c>
      <c r="D245">
        <v>6565086</v>
      </c>
      <c r="E245" t="s">
        <v>33</v>
      </c>
      <c r="F245">
        <v>2019</v>
      </c>
    </row>
    <row r="246" spans="1:6" x14ac:dyDescent="0.3">
      <c r="A246" t="s">
        <v>479</v>
      </c>
      <c r="B246" t="s">
        <v>480</v>
      </c>
      <c r="C246" t="s">
        <v>482</v>
      </c>
      <c r="D246">
        <v>6565086</v>
      </c>
      <c r="E246" t="s">
        <v>35</v>
      </c>
      <c r="F246">
        <v>2019</v>
      </c>
    </row>
    <row r="247" spans="1:6" x14ac:dyDescent="0.3">
      <c r="A247" t="s">
        <v>479</v>
      </c>
      <c r="B247" t="s">
        <v>480</v>
      </c>
      <c r="C247" t="s">
        <v>483</v>
      </c>
      <c r="D247">
        <v>6565086</v>
      </c>
      <c r="E247" t="s">
        <v>37</v>
      </c>
      <c r="F247">
        <v>2019</v>
      </c>
    </row>
    <row r="248" spans="1:6" x14ac:dyDescent="0.3">
      <c r="A248" t="s">
        <v>479</v>
      </c>
      <c r="B248" t="s">
        <v>480</v>
      </c>
      <c r="C248" t="s">
        <v>484</v>
      </c>
      <c r="D248">
        <v>6565086</v>
      </c>
      <c r="E248" t="s">
        <v>39</v>
      </c>
      <c r="F248">
        <v>2019</v>
      </c>
    </row>
    <row r="249" spans="1:6" x14ac:dyDescent="0.3">
      <c r="A249" t="s">
        <v>479</v>
      </c>
      <c r="B249" t="s">
        <v>480</v>
      </c>
      <c r="C249" t="s">
        <v>183</v>
      </c>
      <c r="D249">
        <v>6565086</v>
      </c>
      <c r="E249" t="s">
        <v>41</v>
      </c>
      <c r="F249">
        <v>2019</v>
      </c>
    </row>
    <row r="250" spans="1:6" x14ac:dyDescent="0.3">
      <c r="A250" t="s">
        <v>479</v>
      </c>
      <c r="B250" t="s">
        <v>480</v>
      </c>
      <c r="C250" t="s">
        <v>485</v>
      </c>
      <c r="D250">
        <v>6630553</v>
      </c>
      <c r="E250" t="s">
        <v>35</v>
      </c>
      <c r="F250">
        <v>2019</v>
      </c>
    </row>
    <row r="251" spans="1:6" x14ac:dyDescent="0.3">
      <c r="A251" t="s">
        <v>486</v>
      </c>
      <c r="B251" t="s">
        <v>486</v>
      </c>
      <c r="C251" t="s">
        <v>487</v>
      </c>
      <c r="D251">
        <v>3346325</v>
      </c>
      <c r="E251" t="s">
        <v>44</v>
      </c>
      <c r="F251">
        <v>2019</v>
      </c>
    </row>
    <row r="252" spans="1:6" x14ac:dyDescent="0.3">
      <c r="A252" t="s">
        <v>488</v>
      </c>
      <c r="B252" t="s">
        <v>489</v>
      </c>
      <c r="C252" t="s">
        <v>490</v>
      </c>
      <c r="D252">
        <v>5002625</v>
      </c>
      <c r="E252" t="s">
        <v>44</v>
      </c>
      <c r="F252">
        <v>2019</v>
      </c>
    </row>
    <row r="253" spans="1:6" x14ac:dyDescent="0.3">
      <c r="A253" t="s">
        <v>491</v>
      </c>
      <c r="B253" t="s">
        <v>492</v>
      </c>
      <c r="C253" t="s">
        <v>395</v>
      </c>
      <c r="D253">
        <v>1647194</v>
      </c>
      <c r="E253" t="s">
        <v>164</v>
      </c>
      <c r="F253">
        <v>2019</v>
      </c>
    </row>
    <row r="254" spans="1:6" x14ac:dyDescent="0.3">
      <c r="A254" t="s">
        <v>132</v>
      </c>
      <c r="B254" t="s">
        <v>318</v>
      </c>
      <c r="C254" t="s">
        <v>493</v>
      </c>
      <c r="D254">
        <v>7259548</v>
      </c>
      <c r="E254" t="s">
        <v>33</v>
      </c>
      <c r="F254">
        <v>2019</v>
      </c>
    </row>
    <row r="255" spans="1:6" x14ac:dyDescent="0.3">
      <c r="A255" t="s">
        <v>494</v>
      </c>
      <c r="B255" t="s">
        <v>494</v>
      </c>
      <c r="C255" t="s">
        <v>97</v>
      </c>
      <c r="D255">
        <v>8508078</v>
      </c>
      <c r="E255" t="s">
        <v>33</v>
      </c>
      <c r="F255">
        <v>2019</v>
      </c>
    </row>
    <row r="256" spans="1:6" x14ac:dyDescent="0.3">
      <c r="A256" t="s">
        <v>495</v>
      </c>
      <c r="B256" t="s">
        <v>420</v>
      </c>
      <c r="C256" t="s">
        <v>496</v>
      </c>
      <c r="D256">
        <v>8504548</v>
      </c>
      <c r="E256" t="s">
        <v>39</v>
      </c>
      <c r="F256">
        <v>2019</v>
      </c>
    </row>
    <row r="257" spans="1:6" x14ac:dyDescent="0.3">
      <c r="A257" t="s">
        <v>497</v>
      </c>
      <c r="B257" t="s">
        <v>302</v>
      </c>
      <c r="C257" t="s">
        <v>498</v>
      </c>
      <c r="D257">
        <v>3736692</v>
      </c>
      <c r="E257" t="s">
        <v>35</v>
      </c>
      <c r="F257">
        <v>2019</v>
      </c>
    </row>
    <row r="258" spans="1:6" x14ac:dyDescent="0.3">
      <c r="A258" t="s">
        <v>499</v>
      </c>
      <c r="B258" t="s">
        <v>500</v>
      </c>
      <c r="C258" t="s">
        <v>501</v>
      </c>
      <c r="D258">
        <v>8098643</v>
      </c>
      <c r="E258" t="s">
        <v>41</v>
      </c>
      <c r="F258">
        <v>2019</v>
      </c>
    </row>
    <row r="259" spans="1:6" x14ac:dyDescent="0.3">
      <c r="A259" t="s">
        <v>502</v>
      </c>
      <c r="B259" t="s">
        <v>503</v>
      </c>
      <c r="C259" t="s">
        <v>504</v>
      </c>
      <c r="D259">
        <v>2438469</v>
      </c>
      <c r="E259" t="s">
        <v>41</v>
      </c>
      <c r="F259">
        <v>2019</v>
      </c>
    </row>
    <row r="260" spans="1:6" x14ac:dyDescent="0.3">
      <c r="A260" t="s">
        <v>505</v>
      </c>
      <c r="B260" t="s">
        <v>321</v>
      </c>
      <c r="C260" t="s">
        <v>506</v>
      </c>
      <c r="D260">
        <v>1696009</v>
      </c>
      <c r="E260" t="s">
        <v>95</v>
      </c>
      <c r="F260">
        <v>2019</v>
      </c>
    </row>
    <row r="261" spans="1:6" x14ac:dyDescent="0.3">
      <c r="A261" t="s">
        <v>507</v>
      </c>
      <c r="B261" t="s">
        <v>507</v>
      </c>
      <c r="C261" t="s">
        <v>508</v>
      </c>
      <c r="D261">
        <v>9583114</v>
      </c>
      <c r="E261" t="s">
        <v>509</v>
      </c>
      <c r="F261">
        <v>2019</v>
      </c>
    </row>
    <row r="262" spans="1:6" x14ac:dyDescent="0.3">
      <c r="A262" t="s">
        <v>510</v>
      </c>
      <c r="B262" t="s">
        <v>122</v>
      </c>
      <c r="C262" t="s">
        <v>244</v>
      </c>
      <c r="D262">
        <v>1806042</v>
      </c>
      <c r="E262" t="s">
        <v>124</v>
      </c>
      <c r="F262">
        <v>2019</v>
      </c>
    </row>
    <row r="263" spans="1:6" x14ac:dyDescent="0.3">
      <c r="A263" t="s">
        <v>511</v>
      </c>
      <c r="B263" t="s">
        <v>512</v>
      </c>
      <c r="C263" t="s">
        <v>358</v>
      </c>
      <c r="D263">
        <v>6152074</v>
      </c>
      <c r="E263" t="s">
        <v>41</v>
      </c>
      <c r="F263">
        <v>2019</v>
      </c>
    </row>
    <row r="264" spans="1:6" x14ac:dyDescent="0.3">
      <c r="A264" t="s">
        <v>513</v>
      </c>
      <c r="B264" t="s">
        <v>514</v>
      </c>
      <c r="C264" t="s">
        <v>515</v>
      </c>
      <c r="D264">
        <v>3523407</v>
      </c>
      <c r="E264" t="s">
        <v>44</v>
      </c>
      <c r="F264">
        <v>2019</v>
      </c>
    </row>
    <row r="265" spans="1:6" x14ac:dyDescent="0.3">
      <c r="A265" t="s">
        <v>159</v>
      </c>
      <c r="B265" t="s">
        <v>159</v>
      </c>
      <c r="C265" t="s">
        <v>516</v>
      </c>
      <c r="D265">
        <v>1642854</v>
      </c>
      <c r="E265" t="s">
        <v>41</v>
      </c>
      <c r="F265">
        <v>2019</v>
      </c>
    </row>
    <row r="266" spans="1:6" x14ac:dyDescent="0.3">
      <c r="A266" t="s">
        <v>517</v>
      </c>
      <c r="B266" t="s">
        <v>116</v>
      </c>
      <c r="C266" t="s">
        <v>415</v>
      </c>
      <c r="D266">
        <v>6698987</v>
      </c>
      <c r="E266" t="s">
        <v>37</v>
      </c>
      <c r="F266">
        <v>2019</v>
      </c>
    </row>
    <row r="267" spans="1:6" x14ac:dyDescent="0.3">
      <c r="A267" t="s">
        <v>518</v>
      </c>
      <c r="B267" t="s">
        <v>519</v>
      </c>
      <c r="C267" t="s">
        <v>520</v>
      </c>
      <c r="D267">
        <v>9608144</v>
      </c>
      <c r="E267" t="s">
        <v>35</v>
      </c>
      <c r="F267">
        <v>2019</v>
      </c>
    </row>
    <row r="268" spans="1:6" x14ac:dyDescent="0.3">
      <c r="A268" t="s">
        <v>132</v>
      </c>
      <c r="B268" t="s">
        <v>521</v>
      </c>
      <c r="C268" t="s">
        <v>53</v>
      </c>
      <c r="D268">
        <v>1686476</v>
      </c>
      <c r="E268" t="s">
        <v>35</v>
      </c>
      <c r="F268">
        <v>2019</v>
      </c>
    </row>
    <row r="269" spans="1:6" x14ac:dyDescent="0.3">
      <c r="A269" t="s">
        <v>522</v>
      </c>
      <c r="B269" t="s">
        <v>521</v>
      </c>
      <c r="C269" t="s">
        <v>523</v>
      </c>
      <c r="D269">
        <v>9577077</v>
      </c>
      <c r="E269" t="s">
        <v>177</v>
      </c>
      <c r="F269">
        <v>2019</v>
      </c>
    </row>
    <row r="270" spans="1:6" x14ac:dyDescent="0.3">
      <c r="A270" t="s">
        <v>522</v>
      </c>
      <c r="B270" t="s">
        <v>521</v>
      </c>
      <c r="C270" t="s">
        <v>524</v>
      </c>
      <c r="D270">
        <v>9577077</v>
      </c>
      <c r="E270" t="s">
        <v>35</v>
      </c>
      <c r="F270">
        <v>2019</v>
      </c>
    </row>
    <row r="271" spans="1:6" x14ac:dyDescent="0.3">
      <c r="A271" t="s">
        <v>522</v>
      </c>
      <c r="B271" t="s">
        <v>521</v>
      </c>
      <c r="C271" t="s">
        <v>525</v>
      </c>
      <c r="D271">
        <v>9577077</v>
      </c>
      <c r="E271" t="s">
        <v>41</v>
      </c>
      <c r="F271">
        <v>2019</v>
      </c>
    </row>
    <row r="272" spans="1:6" x14ac:dyDescent="0.3">
      <c r="A272" t="s">
        <v>526</v>
      </c>
      <c r="B272" t="s">
        <v>527</v>
      </c>
      <c r="C272" t="s">
        <v>528</v>
      </c>
      <c r="D272">
        <v>2333254</v>
      </c>
      <c r="E272" t="s">
        <v>139</v>
      </c>
      <c r="F272">
        <v>2019</v>
      </c>
    </row>
    <row r="273" spans="1:6" x14ac:dyDescent="0.3">
      <c r="A273" t="s">
        <v>529</v>
      </c>
      <c r="B273" t="s">
        <v>512</v>
      </c>
      <c r="C273" t="s">
        <v>530</v>
      </c>
      <c r="D273">
        <v>3673053</v>
      </c>
      <c r="E273" t="s">
        <v>41</v>
      </c>
      <c r="F273">
        <v>2019</v>
      </c>
    </row>
    <row r="274" spans="1:6" x14ac:dyDescent="0.3">
      <c r="A274" t="s">
        <v>495</v>
      </c>
      <c r="B274" t="s">
        <v>421</v>
      </c>
      <c r="C274" t="s">
        <v>531</v>
      </c>
      <c r="D274">
        <v>6514817</v>
      </c>
      <c r="E274" t="s">
        <v>33</v>
      </c>
      <c r="F274">
        <v>2019</v>
      </c>
    </row>
    <row r="275" spans="1:6" x14ac:dyDescent="0.3">
      <c r="A275" t="s">
        <v>495</v>
      </c>
      <c r="B275" t="s">
        <v>421</v>
      </c>
      <c r="C275" t="s">
        <v>532</v>
      </c>
      <c r="D275">
        <v>6514817</v>
      </c>
      <c r="E275" t="s">
        <v>33</v>
      </c>
      <c r="F275">
        <v>2019</v>
      </c>
    </row>
    <row r="276" spans="1:6" x14ac:dyDescent="0.3">
      <c r="A276" t="s">
        <v>495</v>
      </c>
      <c r="B276" t="s">
        <v>421</v>
      </c>
      <c r="C276" t="s">
        <v>473</v>
      </c>
      <c r="D276">
        <v>6514817</v>
      </c>
      <c r="E276" t="s">
        <v>35</v>
      </c>
      <c r="F276">
        <v>2019</v>
      </c>
    </row>
    <row r="277" spans="1:6" x14ac:dyDescent="0.3">
      <c r="A277" t="s">
        <v>533</v>
      </c>
      <c r="B277" t="s">
        <v>519</v>
      </c>
      <c r="C277" t="s">
        <v>534</v>
      </c>
      <c r="D277">
        <v>8365172</v>
      </c>
      <c r="E277" t="s">
        <v>35</v>
      </c>
      <c r="F277">
        <v>2019</v>
      </c>
    </row>
    <row r="278" spans="1:6" x14ac:dyDescent="0.3">
      <c r="A278" t="s">
        <v>388</v>
      </c>
      <c r="B278" t="s">
        <v>489</v>
      </c>
      <c r="C278" t="s">
        <v>535</v>
      </c>
      <c r="D278">
        <v>8535980</v>
      </c>
      <c r="E278" t="s">
        <v>44</v>
      </c>
      <c r="F278">
        <v>2019</v>
      </c>
    </row>
    <row r="279" spans="1:6" x14ac:dyDescent="0.3">
      <c r="A279" t="s">
        <v>536</v>
      </c>
      <c r="B279" t="s">
        <v>512</v>
      </c>
      <c r="C279" t="s">
        <v>537</v>
      </c>
      <c r="D279">
        <v>9767213</v>
      </c>
      <c r="E279" t="s">
        <v>41</v>
      </c>
      <c r="F279">
        <v>2019</v>
      </c>
    </row>
    <row r="280" spans="1:6" x14ac:dyDescent="0.3">
      <c r="A280" t="s">
        <v>538</v>
      </c>
      <c r="B280" t="s">
        <v>175</v>
      </c>
      <c r="C280" t="s">
        <v>539</v>
      </c>
      <c r="D280">
        <v>7381195</v>
      </c>
      <c r="E280" t="s">
        <v>177</v>
      </c>
      <c r="F280">
        <v>2019</v>
      </c>
    </row>
    <row r="281" spans="1:6" x14ac:dyDescent="0.3">
      <c r="A281" t="s">
        <v>540</v>
      </c>
      <c r="B281" t="s">
        <v>541</v>
      </c>
      <c r="C281" t="s">
        <v>542</v>
      </c>
      <c r="D281">
        <v>2390992</v>
      </c>
      <c r="E281" t="s">
        <v>95</v>
      </c>
      <c r="F281">
        <v>2019</v>
      </c>
    </row>
    <row r="282" spans="1:6" x14ac:dyDescent="0.3">
      <c r="A282" t="s">
        <v>261</v>
      </c>
      <c r="B282" t="s">
        <v>543</v>
      </c>
      <c r="C282" t="s">
        <v>263</v>
      </c>
      <c r="D282">
        <v>8615860</v>
      </c>
      <c r="E282" t="s">
        <v>39</v>
      </c>
      <c r="F282">
        <v>2019</v>
      </c>
    </row>
    <row r="283" spans="1:6" x14ac:dyDescent="0.3">
      <c r="A283" t="s">
        <v>401</v>
      </c>
      <c r="B283" t="s">
        <v>401</v>
      </c>
      <c r="C283" t="s">
        <v>544</v>
      </c>
      <c r="D283">
        <v>5945407</v>
      </c>
      <c r="E283" t="s">
        <v>124</v>
      </c>
      <c r="F283">
        <v>2019</v>
      </c>
    </row>
    <row r="284" spans="1:6" x14ac:dyDescent="0.3">
      <c r="A284" t="s">
        <v>545</v>
      </c>
      <c r="B284" t="s">
        <v>420</v>
      </c>
      <c r="C284" t="s">
        <v>450</v>
      </c>
      <c r="D284">
        <v>6163071</v>
      </c>
      <c r="E284" t="s">
        <v>95</v>
      </c>
      <c r="F284">
        <v>2019</v>
      </c>
    </row>
    <row r="285" spans="1:6" x14ac:dyDescent="0.3">
      <c r="A285" t="s">
        <v>495</v>
      </c>
      <c r="B285" t="s">
        <v>429</v>
      </c>
      <c r="C285" t="s">
        <v>546</v>
      </c>
      <c r="D285">
        <v>5703553</v>
      </c>
      <c r="E285" t="s">
        <v>41</v>
      </c>
      <c r="F285">
        <v>2019</v>
      </c>
    </row>
    <row r="286" spans="1:6" x14ac:dyDescent="0.3">
      <c r="A286" t="s">
        <v>547</v>
      </c>
      <c r="B286" t="s">
        <v>385</v>
      </c>
      <c r="C286" t="s">
        <v>548</v>
      </c>
      <c r="D286">
        <v>6607461</v>
      </c>
      <c r="E286" t="s">
        <v>185</v>
      </c>
      <c r="F286">
        <v>2019</v>
      </c>
    </row>
    <row r="287" spans="1:6" x14ac:dyDescent="0.3">
      <c r="A287" t="s">
        <v>549</v>
      </c>
      <c r="B287" t="s">
        <v>550</v>
      </c>
      <c r="C287" t="s">
        <v>551</v>
      </c>
      <c r="D287">
        <v>4659873</v>
      </c>
      <c r="E287" t="s">
        <v>44</v>
      </c>
      <c r="F287">
        <v>2019</v>
      </c>
    </row>
    <row r="288" spans="1:6" x14ac:dyDescent="0.3">
      <c r="A288" t="s">
        <v>552</v>
      </c>
      <c r="B288" t="s">
        <v>553</v>
      </c>
      <c r="C288" t="s">
        <v>554</v>
      </c>
      <c r="D288">
        <v>4385424</v>
      </c>
      <c r="E288" t="s">
        <v>44</v>
      </c>
      <c r="F288">
        <v>2019</v>
      </c>
    </row>
    <row r="289" spans="1:6" x14ac:dyDescent="0.3">
      <c r="A289" t="s">
        <v>555</v>
      </c>
      <c r="B289" t="s">
        <v>556</v>
      </c>
      <c r="C289" t="s">
        <v>557</v>
      </c>
      <c r="D289">
        <v>2757263</v>
      </c>
      <c r="E289" t="s">
        <v>35</v>
      </c>
      <c r="F289">
        <v>2019</v>
      </c>
    </row>
    <row r="290" spans="1:6" x14ac:dyDescent="0.3">
      <c r="A290" t="s">
        <v>558</v>
      </c>
      <c r="B290" t="s">
        <v>556</v>
      </c>
      <c r="C290" t="s">
        <v>559</v>
      </c>
      <c r="D290">
        <v>5133257</v>
      </c>
      <c r="E290" t="s">
        <v>35</v>
      </c>
      <c r="F290">
        <v>2019</v>
      </c>
    </row>
    <row r="291" spans="1:6" x14ac:dyDescent="0.3">
      <c r="A291" t="s">
        <v>560</v>
      </c>
      <c r="B291" t="s">
        <v>561</v>
      </c>
      <c r="C291" t="s">
        <v>562</v>
      </c>
      <c r="D291">
        <v>1758706</v>
      </c>
      <c r="E291" t="s">
        <v>33</v>
      </c>
      <c r="F291">
        <v>2019</v>
      </c>
    </row>
    <row r="292" spans="1:6" x14ac:dyDescent="0.3">
      <c r="A292" t="s">
        <v>560</v>
      </c>
      <c r="B292" t="s">
        <v>561</v>
      </c>
      <c r="C292" t="s">
        <v>563</v>
      </c>
      <c r="D292">
        <v>1758706</v>
      </c>
      <c r="E292" t="s">
        <v>35</v>
      </c>
      <c r="F292">
        <v>2019</v>
      </c>
    </row>
    <row r="293" spans="1:6" x14ac:dyDescent="0.3">
      <c r="A293" t="s">
        <v>560</v>
      </c>
      <c r="B293" t="s">
        <v>561</v>
      </c>
      <c r="C293" t="s">
        <v>564</v>
      </c>
      <c r="D293">
        <v>1758706</v>
      </c>
      <c r="E293" t="s">
        <v>37</v>
      </c>
      <c r="F293">
        <v>2019</v>
      </c>
    </row>
    <row r="294" spans="1:6" x14ac:dyDescent="0.3">
      <c r="A294" t="s">
        <v>560</v>
      </c>
      <c r="B294" t="s">
        <v>561</v>
      </c>
      <c r="C294" t="s">
        <v>565</v>
      </c>
      <c r="D294">
        <v>1758706</v>
      </c>
      <c r="E294" t="s">
        <v>39</v>
      </c>
      <c r="F294">
        <v>2019</v>
      </c>
    </row>
    <row r="295" spans="1:6" x14ac:dyDescent="0.3">
      <c r="A295" t="s">
        <v>560</v>
      </c>
      <c r="B295" t="s">
        <v>561</v>
      </c>
      <c r="C295" t="s">
        <v>566</v>
      </c>
      <c r="D295">
        <v>1758706</v>
      </c>
      <c r="E295" t="s">
        <v>41</v>
      </c>
      <c r="F295">
        <v>2019</v>
      </c>
    </row>
    <row r="296" spans="1:6" x14ac:dyDescent="0.3">
      <c r="A296" t="s">
        <v>567</v>
      </c>
      <c r="B296" t="s">
        <v>466</v>
      </c>
      <c r="C296" t="s">
        <v>414</v>
      </c>
      <c r="D296">
        <v>4382191</v>
      </c>
      <c r="E296" t="s">
        <v>33</v>
      </c>
      <c r="F296">
        <v>2019</v>
      </c>
    </row>
    <row r="297" spans="1:6" x14ac:dyDescent="0.3">
      <c r="A297" t="s">
        <v>568</v>
      </c>
      <c r="B297" t="s">
        <v>466</v>
      </c>
      <c r="C297" t="s">
        <v>569</v>
      </c>
      <c r="D297">
        <v>4987165</v>
      </c>
      <c r="E297" t="s">
        <v>334</v>
      </c>
      <c r="F297">
        <v>2019</v>
      </c>
    </row>
    <row r="298" spans="1:6" x14ac:dyDescent="0.3">
      <c r="A298" t="s">
        <v>570</v>
      </c>
      <c r="B298" t="s">
        <v>83</v>
      </c>
      <c r="C298" t="s">
        <v>571</v>
      </c>
      <c r="D298">
        <v>2813433</v>
      </c>
      <c r="E298" t="s">
        <v>39</v>
      </c>
      <c r="F298">
        <v>2019</v>
      </c>
    </row>
    <row r="299" spans="1:6" x14ac:dyDescent="0.3">
      <c r="A299" t="s">
        <v>572</v>
      </c>
      <c r="B299" t="s">
        <v>573</v>
      </c>
      <c r="C299" t="s">
        <v>574</v>
      </c>
      <c r="D299">
        <v>4885366</v>
      </c>
      <c r="E299" t="s">
        <v>33</v>
      </c>
      <c r="F299">
        <v>2019</v>
      </c>
    </row>
    <row r="300" spans="1:6" x14ac:dyDescent="0.3">
      <c r="A300" t="s">
        <v>572</v>
      </c>
      <c r="B300" t="s">
        <v>573</v>
      </c>
      <c r="C300" t="s">
        <v>575</v>
      </c>
      <c r="D300">
        <v>4885366</v>
      </c>
      <c r="E300" t="s">
        <v>37</v>
      </c>
      <c r="F300">
        <v>2019</v>
      </c>
    </row>
    <row r="301" spans="1:6" x14ac:dyDescent="0.3">
      <c r="A301" t="s">
        <v>576</v>
      </c>
      <c r="B301" t="s">
        <v>153</v>
      </c>
      <c r="C301" t="s">
        <v>247</v>
      </c>
      <c r="D301">
        <v>5871375</v>
      </c>
      <c r="E301" t="s">
        <v>35</v>
      </c>
      <c r="F301">
        <v>2019</v>
      </c>
    </row>
    <row r="302" spans="1:6" x14ac:dyDescent="0.3">
      <c r="A302" t="s">
        <v>577</v>
      </c>
      <c r="B302" t="s">
        <v>238</v>
      </c>
      <c r="C302" t="s">
        <v>286</v>
      </c>
      <c r="D302">
        <v>2788586</v>
      </c>
      <c r="E302" t="s">
        <v>39</v>
      </c>
      <c r="F302">
        <v>2019</v>
      </c>
    </row>
    <row r="303" spans="1:6" x14ac:dyDescent="0.3">
      <c r="A303" t="s">
        <v>578</v>
      </c>
      <c r="B303" t="s">
        <v>578</v>
      </c>
      <c r="C303" t="s">
        <v>579</v>
      </c>
      <c r="D303">
        <v>5943218</v>
      </c>
      <c r="E303" t="s">
        <v>44</v>
      </c>
      <c r="F303">
        <v>2019</v>
      </c>
    </row>
    <row r="304" spans="1:6" x14ac:dyDescent="0.3">
      <c r="A304" t="s">
        <v>580</v>
      </c>
      <c r="B304" t="s">
        <v>581</v>
      </c>
      <c r="C304" t="s">
        <v>582</v>
      </c>
      <c r="D304">
        <v>3994122</v>
      </c>
      <c r="E304" t="s">
        <v>33</v>
      </c>
      <c r="F304">
        <v>2019</v>
      </c>
    </row>
    <row r="305" spans="1:6" x14ac:dyDescent="0.3">
      <c r="A305" t="s">
        <v>259</v>
      </c>
      <c r="B305" t="s">
        <v>259</v>
      </c>
      <c r="C305" t="s">
        <v>193</v>
      </c>
      <c r="D305">
        <v>7384495</v>
      </c>
      <c r="E305" t="s">
        <v>37</v>
      </c>
      <c r="F305">
        <v>2019</v>
      </c>
    </row>
    <row r="306" spans="1:6" x14ac:dyDescent="0.3">
      <c r="A306" t="s">
        <v>420</v>
      </c>
      <c r="B306" t="s">
        <v>420</v>
      </c>
      <c r="C306" t="s">
        <v>583</v>
      </c>
      <c r="D306">
        <v>3650770</v>
      </c>
      <c r="E306" t="s">
        <v>39</v>
      </c>
      <c r="F306">
        <v>2019</v>
      </c>
    </row>
    <row r="307" spans="1:6" x14ac:dyDescent="0.3">
      <c r="A307" t="s">
        <v>584</v>
      </c>
      <c r="B307" t="s">
        <v>122</v>
      </c>
      <c r="C307" t="s">
        <v>286</v>
      </c>
      <c r="D307">
        <v>6361701</v>
      </c>
      <c r="E307" t="s">
        <v>39</v>
      </c>
      <c r="F307">
        <v>2019</v>
      </c>
    </row>
    <row r="308" spans="1:6" x14ac:dyDescent="0.3">
      <c r="A308" t="s">
        <v>585</v>
      </c>
      <c r="B308" t="s">
        <v>586</v>
      </c>
      <c r="C308" t="s">
        <v>587</v>
      </c>
      <c r="D308">
        <v>1494293</v>
      </c>
      <c r="E308" t="s">
        <v>37</v>
      </c>
      <c r="F308">
        <v>2019</v>
      </c>
    </row>
    <row r="309" spans="1:6" x14ac:dyDescent="0.3">
      <c r="A309" t="s">
        <v>494</v>
      </c>
      <c r="B309" t="s">
        <v>494</v>
      </c>
      <c r="C309" t="s">
        <v>588</v>
      </c>
      <c r="D309">
        <v>1991772</v>
      </c>
      <c r="E309" t="s">
        <v>33</v>
      </c>
      <c r="F309">
        <v>2019</v>
      </c>
    </row>
    <row r="310" spans="1:6" x14ac:dyDescent="0.3">
      <c r="A310" t="s">
        <v>259</v>
      </c>
      <c r="B310" t="s">
        <v>259</v>
      </c>
      <c r="C310" t="s">
        <v>589</v>
      </c>
      <c r="D310">
        <v>4382500</v>
      </c>
      <c r="E310" t="s">
        <v>37</v>
      </c>
      <c r="F310">
        <v>2019</v>
      </c>
    </row>
    <row r="311" spans="1:6" x14ac:dyDescent="0.3">
      <c r="A311" t="s">
        <v>590</v>
      </c>
      <c r="B311" t="s">
        <v>122</v>
      </c>
      <c r="C311" t="s">
        <v>591</v>
      </c>
      <c r="D311">
        <v>7790627</v>
      </c>
      <c r="E311" t="s">
        <v>124</v>
      </c>
      <c r="F311">
        <v>2019</v>
      </c>
    </row>
    <row r="312" spans="1:6" x14ac:dyDescent="0.3">
      <c r="A312" t="s">
        <v>592</v>
      </c>
      <c r="B312" t="s">
        <v>592</v>
      </c>
      <c r="C312" t="s">
        <v>53</v>
      </c>
      <c r="D312">
        <v>1826777</v>
      </c>
      <c r="E312" t="s">
        <v>35</v>
      </c>
      <c r="F312">
        <v>2019</v>
      </c>
    </row>
    <row r="313" spans="1:6" x14ac:dyDescent="0.3">
      <c r="A313" t="s">
        <v>593</v>
      </c>
      <c r="B313" t="s">
        <v>31</v>
      </c>
      <c r="C313" t="s">
        <v>594</v>
      </c>
      <c r="D313">
        <v>5903063</v>
      </c>
      <c r="E313" t="s">
        <v>35</v>
      </c>
      <c r="F313">
        <v>2019</v>
      </c>
    </row>
    <row r="314" spans="1:6" x14ac:dyDescent="0.3">
      <c r="A314" t="s">
        <v>433</v>
      </c>
      <c r="B314" t="s">
        <v>433</v>
      </c>
      <c r="C314" t="s">
        <v>595</v>
      </c>
      <c r="D314">
        <v>6375207</v>
      </c>
      <c r="E314" t="s">
        <v>37</v>
      </c>
      <c r="F314">
        <v>2019</v>
      </c>
    </row>
    <row r="315" spans="1:6" x14ac:dyDescent="0.3">
      <c r="A315" t="s">
        <v>596</v>
      </c>
      <c r="B315" t="s">
        <v>578</v>
      </c>
      <c r="C315" t="s">
        <v>597</v>
      </c>
      <c r="D315">
        <v>8299792</v>
      </c>
      <c r="E315" t="s">
        <v>44</v>
      </c>
      <c r="F315">
        <v>2019</v>
      </c>
    </row>
    <row r="316" spans="1:6" x14ac:dyDescent="0.3">
      <c r="A316" t="s">
        <v>46</v>
      </c>
      <c r="B316" t="s">
        <v>46</v>
      </c>
      <c r="C316" t="s">
        <v>598</v>
      </c>
      <c r="D316">
        <v>2189349</v>
      </c>
      <c r="E316" t="s">
        <v>35</v>
      </c>
      <c r="F316">
        <v>2019</v>
      </c>
    </row>
    <row r="317" spans="1:6" x14ac:dyDescent="0.3">
      <c r="A317" t="s">
        <v>592</v>
      </c>
      <c r="B317" t="s">
        <v>592</v>
      </c>
      <c r="C317" t="s">
        <v>598</v>
      </c>
      <c r="D317">
        <v>5060032</v>
      </c>
      <c r="E317" t="s">
        <v>35</v>
      </c>
      <c r="F317">
        <v>2019</v>
      </c>
    </row>
    <row r="318" spans="1:6" x14ac:dyDescent="0.3">
      <c r="A318" t="s">
        <v>505</v>
      </c>
      <c r="B318" t="s">
        <v>429</v>
      </c>
      <c r="C318" t="s">
        <v>599</v>
      </c>
      <c r="D318">
        <v>4720531</v>
      </c>
      <c r="E318" t="s">
        <v>41</v>
      </c>
      <c r="F318">
        <v>2019</v>
      </c>
    </row>
    <row r="319" spans="1:6" x14ac:dyDescent="0.3">
      <c r="A319" t="s">
        <v>600</v>
      </c>
      <c r="B319" t="s">
        <v>437</v>
      </c>
      <c r="C319" t="s">
        <v>601</v>
      </c>
      <c r="D319">
        <v>9000001</v>
      </c>
      <c r="E319" t="s">
        <v>44</v>
      </c>
      <c r="F319">
        <v>2019</v>
      </c>
    </row>
    <row r="320" spans="1:6" x14ac:dyDescent="0.3">
      <c r="A320" t="s">
        <v>600</v>
      </c>
      <c r="B320" t="s">
        <v>437</v>
      </c>
      <c r="C320" t="s">
        <v>602</v>
      </c>
      <c r="D320">
        <v>9000001</v>
      </c>
      <c r="E320" t="s">
        <v>44</v>
      </c>
      <c r="F320">
        <v>2019</v>
      </c>
    </row>
    <row r="321" spans="1:6" x14ac:dyDescent="0.3">
      <c r="A321" t="s">
        <v>603</v>
      </c>
      <c r="B321" t="s">
        <v>586</v>
      </c>
      <c r="C321" t="s">
        <v>604</v>
      </c>
      <c r="D321">
        <v>9000002</v>
      </c>
      <c r="E321" t="s">
        <v>44</v>
      </c>
      <c r="F321">
        <v>2019</v>
      </c>
    </row>
    <row r="322" spans="1:6" x14ac:dyDescent="0.3">
      <c r="A322" t="s">
        <v>605</v>
      </c>
      <c r="B322" t="s">
        <v>31</v>
      </c>
      <c r="C322" t="s">
        <v>606</v>
      </c>
      <c r="D322">
        <v>9000003</v>
      </c>
      <c r="E322" t="s">
        <v>44</v>
      </c>
      <c r="F322">
        <v>2019</v>
      </c>
    </row>
    <row r="323" spans="1:6" x14ac:dyDescent="0.3">
      <c r="A323" t="s">
        <v>607</v>
      </c>
      <c r="B323" t="s">
        <v>42</v>
      </c>
      <c r="C323" t="s">
        <v>608</v>
      </c>
      <c r="D323">
        <v>9000004</v>
      </c>
      <c r="E323" t="s">
        <v>44</v>
      </c>
      <c r="F323">
        <v>2019</v>
      </c>
    </row>
    <row r="324" spans="1:6" x14ac:dyDescent="0.3">
      <c r="A324" t="s">
        <v>609</v>
      </c>
      <c r="B324" t="s">
        <v>42</v>
      </c>
      <c r="C324" t="s">
        <v>610</v>
      </c>
      <c r="D324">
        <v>9000005</v>
      </c>
      <c r="E324" t="s">
        <v>44</v>
      </c>
      <c r="F324">
        <v>2019</v>
      </c>
    </row>
    <row r="325" spans="1:6" x14ac:dyDescent="0.3">
      <c r="A325" t="s">
        <v>611</v>
      </c>
      <c r="B325" t="s">
        <v>612</v>
      </c>
      <c r="C325" t="s">
        <v>534</v>
      </c>
      <c r="D325">
        <v>8430922</v>
      </c>
      <c r="E325" t="s">
        <v>35</v>
      </c>
      <c r="F325">
        <v>2019</v>
      </c>
    </row>
    <row r="326" spans="1:6" x14ac:dyDescent="0.3">
      <c r="A326" t="s">
        <v>613</v>
      </c>
      <c r="B326" t="s">
        <v>614</v>
      </c>
      <c r="C326" t="s">
        <v>615</v>
      </c>
      <c r="D326">
        <v>3054253</v>
      </c>
      <c r="E326" t="s">
        <v>139</v>
      </c>
      <c r="F326">
        <v>2019</v>
      </c>
    </row>
    <row r="327" spans="1:6" x14ac:dyDescent="0.3">
      <c r="A327" t="s">
        <v>616</v>
      </c>
      <c r="B327" t="s">
        <v>616</v>
      </c>
      <c r="C327" t="s">
        <v>426</v>
      </c>
      <c r="D327">
        <v>9142033</v>
      </c>
      <c r="E327" t="s">
        <v>44</v>
      </c>
      <c r="F327">
        <v>2019</v>
      </c>
    </row>
    <row r="328" spans="1:6" x14ac:dyDescent="0.3">
      <c r="A328" t="s">
        <v>522</v>
      </c>
      <c r="B328" t="s">
        <v>521</v>
      </c>
      <c r="C328" t="s">
        <v>617</v>
      </c>
      <c r="D328">
        <v>9577077</v>
      </c>
      <c r="E328" t="s">
        <v>39</v>
      </c>
      <c r="F328">
        <v>2019</v>
      </c>
    </row>
    <row r="329" spans="1:6" x14ac:dyDescent="0.3">
      <c r="A329" t="s">
        <v>618</v>
      </c>
      <c r="B329" t="s">
        <v>292</v>
      </c>
      <c r="C329" t="s">
        <v>493</v>
      </c>
      <c r="D329">
        <v>6161785</v>
      </c>
      <c r="E329" t="s">
        <v>33</v>
      </c>
      <c r="F329">
        <v>2019</v>
      </c>
    </row>
    <row r="330" spans="1:6" x14ac:dyDescent="0.3">
      <c r="A330" t="s">
        <v>217</v>
      </c>
      <c r="B330" t="s">
        <v>465</v>
      </c>
      <c r="C330" t="s">
        <v>619</v>
      </c>
      <c r="D330">
        <v>4396482</v>
      </c>
      <c r="E330" t="s">
        <v>37</v>
      </c>
      <c r="F330">
        <v>2019</v>
      </c>
    </row>
    <row r="331" spans="1:6" x14ac:dyDescent="0.3">
      <c r="A331" t="s">
        <v>620</v>
      </c>
      <c r="B331" t="s">
        <v>621</v>
      </c>
      <c r="C331" t="s">
        <v>622</v>
      </c>
      <c r="D331">
        <v>9775815</v>
      </c>
      <c r="E331" t="s">
        <v>44</v>
      </c>
      <c r="F331">
        <v>2019</v>
      </c>
    </row>
    <row r="332" spans="1:6" x14ac:dyDescent="0.3">
      <c r="A332" t="s">
        <v>623</v>
      </c>
      <c r="B332" t="s">
        <v>624</v>
      </c>
      <c r="C332" t="s">
        <v>625</v>
      </c>
      <c r="D332">
        <v>6907978</v>
      </c>
      <c r="E332" t="s">
        <v>39</v>
      </c>
      <c r="F332">
        <v>2019</v>
      </c>
    </row>
    <row r="333" spans="1:6" x14ac:dyDescent="0.3">
      <c r="A333" t="s">
        <v>626</v>
      </c>
      <c r="B333" t="s">
        <v>624</v>
      </c>
      <c r="C333" t="s">
        <v>627</v>
      </c>
      <c r="D333">
        <v>5312119</v>
      </c>
      <c r="E333" t="s">
        <v>39</v>
      </c>
      <c r="F333">
        <v>2019</v>
      </c>
    </row>
    <row r="334" spans="1:6" x14ac:dyDescent="0.3">
      <c r="A334" t="s">
        <v>628</v>
      </c>
      <c r="B334" t="s">
        <v>209</v>
      </c>
      <c r="C334" t="s">
        <v>213</v>
      </c>
      <c r="D334">
        <v>7663376</v>
      </c>
      <c r="E334" t="s">
        <v>39</v>
      </c>
      <c r="F334">
        <v>2019</v>
      </c>
    </row>
    <row r="335" spans="1:6" x14ac:dyDescent="0.3">
      <c r="A335" t="s">
        <v>629</v>
      </c>
      <c r="B335" t="s">
        <v>512</v>
      </c>
      <c r="C335" t="s">
        <v>630</v>
      </c>
      <c r="D335">
        <v>7365832</v>
      </c>
      <c r="E335" t="s">
        <v>41</v>
      </c>
      <c r="F335">
        <v>2019</v>
      </c>
    </row>
    <row r="336" spans="1:6" x14ac:dyDescent="0.3">
      <c r="A336" t="s">
        <v>631</v>
      </c>
      <c r="B336" t="s">
        <v>153</v>
      </c>
      <c r="C336" t="s">
        <v>632</v>
      </c>
      <c r="D336">
        <v>7263765</v>
      </c>
      <c r="E336" t="s">
        <v>35</v>
      </c>
      <c r="F336">
        <v>2019</v>
      </c>
    </row>
    <row r="337" spans="1:6" x14ac:dyDescent="0.3">
      <c r="A337" t="s">
        <v>633</v>
      </c>
      <c r="B337" t="s">
        <v>238</v>
      </c>
      <c r="C337" t="s">
        <v>439</v>
      </c>
      <c r="D337">
        <v>7235281</v>
      </c>
      <c r="E337" t="s">
        <v>39</v>
      </c>
      <c r="F337">
        <v>2019</v>
      </c>
    </row>
    <row r="338" spans="1:6" x14ac:dyDescent="0.3">
      <c r="A338" t="s">
        <v>49</v>
      </c>
      <c r="B338" t="s">
        <v>50</v>
      </c>
      <c r="C338" t="s">
        <v>634</v>
      </c>
      <c r="D338">
        <v>1201932</v>
      </c>
      <c r="E338" t="s">
        <v>33</v>
      </c>
      <c r="F338">
        <v>2019</v>
      </c>
    </row>
    <row r="339" spans="1:6" x14ac:dyDescent="0.3">
      <c r="A339" t="s">
        <v>373</v>
      </c>
      <c r="B339" t="s">
        <v>365</v>
      </c>
      <c r="C339" t="s">
        <v>635</v>
      </c>
      <c r="D339">
        <v>1378201</v>
      </c>
      <c r="E339" t="s">
        <v>39</v>
      </c>
      <c r="F339">
        <v>2019</v>
      </c>
    </row>
    <row r="340" spans="1:6" x14ac:dyDescent="0.3">
      <c r="A340" t="s">
        <v>636</v>
      </c>
      <c r="B340" t="s">
        <v>179</v>
      </c>
      <c r="C340" t="s">
        <v>129</v>
      </c>
      <c r="D340">
        <v>6041962</v>
      </c>
      <c r="E340" t="s">
        <v>37</v>
      </c>
      <c r="F340">
        <v>2019</v>
      </c>
    </row>
    <row r="341" spans="1:6" x14ac:dyDescent="0.3">
      <c r="A341" t="s">
        <v>637</v>
      </c>
      <c r="B341" t="s">
        <v>553</v>
      </c>
      <c r="C341" t="s">
        <v>638</v>
      </c>
      <c r="D341">
        <v>8477576</v>
      </c>
      <c r="E341" t="s">
        <v>44</v>
      </c>
      <c r="F341">
        <v>2019</v>
      </c>
    </row>
    <row r="342" spans="1:6" x14ac:dyDescent="0.3">
      <c r="A342" t="s">
        <v>639</v>
      </c>
      <c r="B342" t="s">
        <v>292</v>
      </c>
      <c r="C342" t="s">
        <v>293</v>
      </c>
      <c r="D342">
        <v>8891712</v>
      </c>
      <c r="E342" t="s">
        <v>33</v>
      </c>
      <c r="F342">
        <v>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Y32"/>
  <sheetViews>
    <sheetView showGridLines="0" tabSelected="1" zoomScale="85" zoomScaleNormal="85" workbookViewId="0">
      <pane ySplit="3" topLeftCell="A4" activePane="bottomLeft" state="frozen"/>
      <selection pane="bottomLeft" activeCell="C12" sqref="C12"/>
    </sheetView>
  </sheetViews>
  <sheetFormatPr defaultColWidth="9.33203125" defaultRowHeight="14.4" x14ac:dyDescent="0.3"/>
  <cols>
    <col min="1" max="1" width="12.44140625" style="2" customWidth="1"/>
    <col min="2" max="3" width="14.5546875" style="2" customWidth="1"/>
    <col min="4" max="4" width="13.5546875" style="2" customWidth="1"/>
    <col min="5" max="5" width="12.88671875" style="2" customWidth="1"/>
    <col min="6" max="6" width="11.109375" style="2" customWidth="1"/>
    <col min="7" max="7" width="12.44140625" style="2" customWidth="1"/>
    <col min="8" max="8" width="13.33203125" style="2" customWidth="1"/>
    <col min="9" max="9" width="0" style="2" hidden="1" customWidth="1"/>
    <col min="10" max="10" width="12.33203125" style="2" hidden="1" customWidth="1"/>
    <col min="11" max="11" width="9.33203125" style="2" hidden="1" customWidth="1"/>
    <col min="12" max="16" width="11.6640625" style="2" hidden="1" customWidth="1"/>
    <col min="17" max="17" width="9.33203125" style="10" hidden="1" customWidth="1"/>
    <col min="18" max="18" width="9.33203125" style="2" hidden="1" customWidth="1"/>
    <col min="19" max="22" width="9.88671875" style="2" hidden="1" customWidth="1"/>
    <col min="23" max="23" width="9.33203125" style="10" hidden="1" customWidth="1"/>
    <col min="24" max="50" width="9.33203125" style="2" hidden="1" customWidth="1"/>
    <col min="51" max="53" width="9.33203125" style="2" customWidth="1"/>
    <col min="54" max="16384" width="9.33203125" style="2"/>
  </cols>
  <sheetData>
    <row r="1" spans="1:51" ht="21.45" customHeight="1" thickBot="1" x14ac:dyDescent="0.45">
      <c r="A1" s="151" t="s">
        <v>752</v>
      </c>
      <c r="B1" s="151"/>
      <c r="C1" s="151"/>
      <c r="D1" s="151"/>
      <c r="E1" s="151"/>
      <c r="F1" s="151"/>
      <c r="G1" s="152"/>
      <c r="H1" s="152"/>
      <c r="I1" s="25" t="s">
        <v>710</v>
      </c>
      <c r="L1" s="2">
        <f>K1+1</f>
        <v>1</v>
      </c>
      <c r="M1" s="2">
        <f t="shared" ref="M1:AS1" si="0">L1+1</f>
        <v>2</v>
      </c>
      <c r="N1" s="2">
        <f t="shared" si="0"/>
        <v>3</v>
      </c>
      <c r="O1" s="2">
        <f t="shared" si="0"/>
        <v>4</v>
      </c>
      <c r="P1" s="2">
        <f t="shared" si="0"/>
        <v>5</v>
      </c>
      <c r="Q1" s="2">
        <f t="shared" si="0"/>
        <v>6</v>
      </c>
      <c r="R1" s="2">
        <f t="shared" si="0"/>
        <v>7</v>
      </c>
      <c r="S1" s="2">
        <f t="shared" si="0"/>
        <v>8</v>
      </c>
      <c r="T1" s="2">
        <f t="shared" si="0"/>
        <v>9</v>
      </c>
      <c r="U1" s="2">
        <f t="shared" si="0"/>
        <v>10</v>
      </c>
      <c r="V1" s="2">
        <f t="shared" si="0"/>
        <v>11</v>
      </c>
      <c r="W1" s="2">
        <f t="shared" si="0"/>
        <v>12</v>
      </c>
      <c r="X1" s="2">
        <f t="shared" si="0"/>
        <v>13</v>
      </c>
      <c r="Y1" s="2">
        <f t="shared" si="0"/>
        <v>14</v>
      </c>
      <c r="Z1" s="2">
        <f t="shared" si="0"/>
        <v>15</v>
      </c>
      <c r="AA1" s="2">
        <f t="shared" si="0"/>
        <v>16</v>
      </c>
      <c r="AB1" s="2">
        <f t="shared" si="0"/>
        <v>17</v>
      </c>
      <c r="AC1" s="2">
        <f t="shared" si="0"/>
        <v>18</v>
      </c>
      <c r="AD1" s="2">
        <f t="shared" si="0"/>
        <v>19</v>
      </c>
      <c r="AE1" s="2">
        <f t="shared" si="0"/>
        <v>20</v>
      </c>
      <c r="AF1" s="2">
        <f t="shared" si="0"/>
        <v>21</v>
      </c>
      <c r="AG1" s="2">
        <f t="shared" si="0"/>
        <v>22</v>
      </c>
      <c r="AH1" s="2">
        <f t="shared" si="0"/>
        <v>23</v>
      </c>
      <c r="AI1" s="2">
        <f t="shared" si="0"/>
        <v>24</v>
      </c>
      <c r="AJ1" s="2">
        <f t="shared" si="0"/>
        <v>25</v>
      </c>
      <c r="AK1" s="2">
        <f t="shared" si="0"/>
        <v>26</v>
      </c>
      <c r="AL1" s="2">
        <f t="shared" si="0"/>
        <v>27</v>
      </c>
      <c r="AM1" s="2">
        <f t="shared" si="0"/>
        <v>28</v>
      </c>
      <c r="AN1" s="2">
        <f t="shared" si="0"/>
        <v>29</v>
      </c>
      <c r="AO1" s="2">
        <f t="shared" si="0"/>
        <v>30</v>
      </c>
      <c r="AP1" s="2">
        <f t="shared" si="0"/>
        <v>31</v>
      </c>
      <c r="AQ1" s="2">
        <f t="shared" si="0"/>
        <v>32</v>
      </c>
      <c r="AR1" s="2">
        <f t="shared" si="0"/>
        <v>33</v>
      </c>
      <c r="AS1" s="2">
        <f t="shared" si="0"/>
        <v>34</v>
      </c>
      <c r="AT1" s="6"/>
      <c r="AU1" s="41" t="s">
        <v>720</v>
      </c>
      <c r="AV1" s="41" t="s">
        <v>721</v>
      </c>
      <c r="AW1" s="41" t="s">
        <v>722</v>
      </c>
      <c r="AX1" s="41" t="s">
        <v>723</v>
      </c>
    </row>
    <row r="2" spans="1:51" s="19" customFormat="1" ht="83.7" customHeight="1" thickBot="1" x14ac:dyDescent="0.35">
      <c r="A2" s="33" t="s">
        <v>699</v>
      </c>
      <c r="B2" s="34" t="s">
        <v>700</v>
      </c>
      <c r="C2" s="35" t="s">
        <v>701</v>
      </c>
      <c r="D2" s="35" t="s">
        <v>702</v>
      </c>
      <c r="E2" s="35" t="s">
        <v>703</v>
      </c>
      <c r="F2" s="35" t="s">
        <v>753</v>
      </c>
      <c r="G2" s="35" t="s">
        <v>13</v>
      </c>
      <c r="H2" s="36" t="s">
        <v>15</v>
      </c>
      <c r="K2" s="14"/>
      <c r="L2" s="14"/>
      <c r="M2" s="14" t="s">
        <v>642</v>
      </c>
      <c r="N2" s="14" t="s">
        <v>643</v>
      </c>
      <c r="O2" s="14" t="s">
        <v>644</v>
      </c>
      <c r="P2" s="14" t="s">
        <v>645</v>
      </c>
      <c r="Q2" s="15"/>
      <c r="R2" s="14"/>
      <c r="S2" s="14" t="s">
        <v>642</v>
      </c>
      <c r="T2" s="14" t="s">
        <v>643</v>
      </c>
      <c r="U2" s="14" t="s">
        <v>644</v>
      </c>
      <c r="V2" s="14" t="s">
        <v>645</v>
      </c>
      <c r="W2" s="15"/>
      <c r="X2" s="20" t="s">
        <v>642</v>
      </c>
      <c r="Y2" s="20" t="s">
        <v>643</v>
      </c>
      <c r="Z2" s="20" t="s">
        <v>644</v>
      </c>
      <c r="AA2" s="20" t="s">
        <v>645</v>
      </c>
      <c r="AB2" s="20"/>
      <c r="AC2" s="20" t="s">
        <v>642</v>
      </c>
      <c r="AD2" s="20" t="s">
        <v>643</v>
      </c>
      <c r="AE2" s="20" t="s">
        <v>644</v>
      </c>
      <c r="AF2" s="20" t="s">
        <v>645</v>
      </c>
      <c r="AG2" s="20"/>
      <c r="AI2" s="6"/>
      <c r="AJ2" s="6" t="s">
        <v>694</v>
      </c>
      <c r="AK2" s="6" t="s">
        <v>695</v>
      </c>
      <c r="AL2" s="6"/>
      <c r="AM2" s="6"/>
      <c r="AN2" s="6"/>
      <c r="AO2" s="6"/>
      <c r="AP2" s="6" t="s">
        <v>696</v>
      </c>
      <c r="AQ2" s="6"/>
      <c r="AR2" s="6"/>
      <c r="AS2" s="6"/>
      <c r="AT2" s="6"/>
      <c r="AU2" s="41" t="s">
        <v>719</v>
      </c>
      <c r="AV2" s="6"/>
      <c r="AW2" s="6"/>
      <c r="AX2" s="6"/>
    </row>
    <row r="3" spans="1:51" ht="18.600000000000001" thickBot="1" x14ac:dyDescent="0.4">
      <c r="A3" s="45">
        <f>SUM(B3:F3)</f>
        <v>20</v>
      </c>
      <c r="B3" s="67">
        <v>2</v>
      </c>
      <c r="C3" s="32">
        <v>8</v>
      </c>
      <c r="D3" s="32">
        <v>10</v>
      </c>
      <c r="E3" s="32"/>
      <c r="F3" s="32"/>
      <c r="G3" s="32">
        <v>35</v>
      </c>
      <c r="H3" s="68"/>
      <c r="K3" s="3"/>
      <c r="W3" s="4"/>
      <c r="AI3" s="6"/>
      <c r="AJ3" s="6"/>
      <c r="AK3" s="6" t="s">
        <v>642</v>
      </c>
      <c r="AL3" s="6" t="s">
        <v>643</v>
      </c>
      <c r="AM3" s="6" t="s">
        <v>644</v>
      </c>
      <c r="AN3" s="6" t="s">
        <v>645</v>
      </c>
      <c r="AO3" s="6"/>
      <c r="AP3" s="6" t="s">
        <v>642</v>
      </c>
      <c r="AQ3" s="6" t="s">
        <v>643</v>
      </c>
      <c r="AR3" s="6" t="s">
        <v>644</v>
      </c>
      <c r="AS3" s="6" t="s">
        <v>645</v>
      </c>
      <c r="AT3" s="6"/>
      <c r="AU3" s="6" t="s">
        <v>642</v>
      </c>
      <c r="AV3" s="6" t="s">
        <v>643</v>
      </c>
      <c r="AW3" s="6" t="s">
        <v>644</v>
      </c>
      <c r="AX3" s="6" t="s">
        <v>645</v>
      </c>
    </row>
    <row r="4" spans="1:51" s="22" customFormat="1" ht="20.7" customHeight="1" x14ac:dyDescent="0.3">
      <c r="A4" s="153" t="s">
        <v>732</v>
      </c>
      <c r="B4" s="153"/>
      <c r="C4" s="153"/>
      <c r="D4" s="153"/>
      <c r="E4" s="154"/>
      <c r="F4" s="154"/>
      <c r="G4" s="154"/>
      <c r="H4" s="154"/>
    </row>
    <row r="5" spans="1:51" s="3" customFormat="1" ht="9.4499999999999993" customHeight="1" thickBot="1" x14ac:dyDescent="0.35">
      <c r="A5" s="23"/>
      <c r="B5" s="23"/>
      <c r="C5" s="23"/>
      <c r="D5" s="23"/>
      <c r="E5" s="24"/>
      <c r="F5" s="24"/>
      <c r="G5" s="24"/>
      <c r="H5" s="24"/>
    </row>
    <row r="6" spans="1:51" ht="51.45" customHeight="1" thickBot="1" x14ac:dyDescent="0.35">
      <c r="A6" s="26" t="s">
        <v>713</v>
      </c>
      <c r="B6" s="27" t="s">
        <v>711</v>
      </c>
      <c r="C6" s="28" t="s">
        <v>712</v>
      </c>
      <c r="D6" s="55" t="s">
        <v>706</v>
      </c>
      <c r="E6" s="56" t="s">
        <v>698</v>
      </c>
      <c r="F6" s="102"/>
      <c r="G6" s="136" t="s">
        <v>727</v>
      </c>
      <c r="H6" s="137"/>
    </row>
    <row r="7" spans="1:51" ht="15.6" x14ac:dyDescent="0.3">
      <c r="A7" s="167" t="s">
        <v>708</v>
      </c>
      <c r="B7" s="29" t="s">
        <v>642</v>
      </c>
      <c r="C7" s="84">
        <f>IF(D7="PPPs",(B3+C3+E3+F3)*$E7,A3*E7)+F3*'ref_hodnoty pro rok 2023'!A1*1.34*12</f>
        <v>6913965.1476309588</v>
      </c>
      <c r="D7" s="57" t="str">
        <f>VLOOKUP($A$1,'ref_hodnoty pro rok 2023'!$Q$5:$AX$40,M7,FALSE)</f>
        <v>PPPs</v>
      </c>
      <c r="E7" s="58">
        <f>VLOOKUP($A1,'ref_hodnoty pro rok 2023'!$Q$5:$AK$40,M$1,FALSE)</f>
        <v>691396.51476309588</v>
      </c>
      <c r="F7" s="103"/>
      <c r="G7" s="132" t="str">
        <f>VLOOKUP($A$1,'ref_hodnoty pro rok 2023'!$AY$5:$BC$40,2,FALSE)</f>
        <v>PPPs*Referenční hodnota</v>
      </c>
      <c r="H7" s="133"/>
      <c r="J7" s="2">
        <v>2</v>
      </c>
      <c r="K7" s="4" t="e">
        <f>VLOOKUP($A1,'ref_hodnoty pro rok 2023'!$Q$5:$AK$39,Q$1,FALSE)</f>
        <v>#N/A</v>
      </c>
      <c r="L7" s="4" t="e">
        <f>VLOOKUP($A1,'ref_hodnoty pro rok 2023'!$Q$5:$AK$39,R$1,FALSE)</f>
        <v>#N/A</v>
      </c>
      <c r="M7" s="2">
        <v>26</v>
      </c>
    </row>
    <row r="8" spans="1:51" ht="15.6" x14ac:dyDescent="0.3">
      <c r="A8" s="168"/>
      <c r="B8" s="31" t="s">
        <v>643</v>
      </c>
      <c r="C8" s="85">
        <f>D3*$E8</f>
        <v>9949611.9994728863</v>
      </c>
      <c r="D8" s="59" t="str">
        <f>VLOOKUP($A$1,'ref_hodnoty pro rok 2023'!$Q$5:$AX$40,M8,FALSE)</f>
        <v>PPPz</v>
      </c>
      <c r="E8" s="60">
        <f>VLOOKUP($A1,'ref_hodnoty pro rok 2023'!$Q$5:$AK$40,N$1,FALSE)</f>
        <v>994961.19994728873</v>
      </c>
      <c r="F8" s="104"/>
      <c r="G8" s="138" t="str">
        <f>VLOOKUP($A$1,'ref_hodnoty pro rok 2023'!$AY$5:$BC$40,3,FALSE)</f>
        <v>PPPz*Referenční hodnota</v>
      </c>
      <c r="H8" s="139"/>
      <c r="J8" s="2">
        <v>3</v>
      </c>
      <c r="M8" s="2">
        <v>27</v>
      </c>
      <c r="AY8" s="49"/>
    </row>
    <row r="9" spans="1:51" ht="15.6" x14ac:dyDescent="0.3">
      <c r="A9" s="168"/>
      <c r="B9" s="31" t="s">
        <v>644</v>
      </c>
      <c r="C9" s="85">
        <f>IF($D9="kapacita1",G3*$E9,IF($D9="kapacita3",H3*$E9,IF($D9="PPPC",A3*$E9,0)))</f>
        <v>6136838.473506243</v>
      </c>
      <c r="D9" s="59" t="str">
        <f>VLOOKUP($A$1,'ref_hodnoty pro rok 2023'!$Q$5:$AX$40,M9,FALSE)</f>
        <v>kapacita1</v>
      </c>
      <c r="E9" s="60">
        <f>VLOOKUP($A1,'ref_hodnoty pro rok 2023'!$Q$5:$AK$40,O$1,FALSE)</f>
        <v>175338.24210017838</v>
      </c>
      <c r="F9" s="104"/>
      <c r="G9" s="138" t="str">
        <f>VLOOKUP($A$1,'ref_hodnoty pro rok 2023'!$AY$5:$BC$40,4,FALSE)</f>
        <v>kapacita1*Referenční hodnota</v>
      </c>
      <c r="H9" s="139"/>
      <c r="J9" s="2">
        <v>4</v>
      </c>
      <c r="M9" s="2">
        <v>28</v>
      </c>
    </row>
    <row r="10" spans="1:51" ht="16.2" thickBot="1" x14ac:dyDescent="0.35">
      <c r="A10" s="168"/>
      <c r="B10" s="54" t="s">
        <v>645</v>
      </c>
      <c r="C10" s="86">
        <f>IF($D10="kapacita1",G3*$E10,IF($D10="kapacita3",H3*$E10,0))</f>
        <v>2920780.8585090996</v>
      </c>
      <c r="D10" s="61" t="str">
        <f>VLOOKUP($A$1,'ref_hodnoty pro rok 2023'!$Q$5:$AX$40,M10,FALSE)</f>
        <v>kapacita1</v>
      </c>
      <c r="E10" s="62">
        <f>VLOOKUP($A1,'ref_hodnoty pro rok 2023'!$Q$5:$AK$40,P$1,FALSE)</f>
        <v>83450.881671688563</v>
      </c>
      <c r="F10" s="105"/>
      <c r="G10" s="140" t="str">
        <f>VLOOKUP($A$1,'ref_hodnoty pro rok 2023'!$AY$5:$BC$40,5,FALSE)</f>
        <v>kapacita1*Referenční hodnota</v>
      </c>
      <c r="H10" s="141"/>
      <c r="J10" s="2">
        <v>5</v>
      </c>
      <c r="M10" s="2">
        <v>29</v>
      </c>
    </row>
    <row r="11" spans="1:51" ht="16.2" thickBot="1" x14ac:dyDescent="0.35">
      <c r="A11" s="169"/>
      <c r="B11" s="63" t="s">
        <v>684</v>
      </c>
      <c r="C11" s="51">
        <f>SUM(C7:C10)</f>
        <v>25921196.479119189</v>
      </c>
      <c r="D11" s="30"/>
      <c r="E11" s="30"/>
      <c r="F11" s="30"/>
      <c r="G11" s="44"/>
      <c r="H11" s="44"/>
      <c r="M11" s="2">
        <v>30</v>
      </c>
    </row>
    <row r="12" spans="1:51" ht="15.9" customHeight="1" thickBot="1" x14ac:dyDescent="0.35">
      <c r="A12" s="167" t="s">
        <v>709</v>
      </c>
      <c r="B12" s="29" t="s">
        <v>642</v>
      </c>
      <c r="C12" s="87">
        <f>IF($D12="(pss+pppz)",(C$3+D$3+E$3+F$3)*$E12,IF(D12="kapacita1",$E12*G$3,$E12*H$3))</f>
        <v>5644913.3216783218</v>
      </c>
      <c r="D12" s="57" t="str">
        <f>VLOOKUP($A$1,'ref_hodnoty pro rok 2023'!$Q$5:$AX$40,M12,FALSE)</f>
        <v>kapacita1</v>
      </c>
      <c r="E12" s="58">
        <f>VLOOKUP($A1,'ref_hodnoty pro rok 2023'!$Q$5:$AK$40,S$1,FALSE)</f>
        <v>161283.23776223775</v>
      </c>
      <c r="F12" s="103"/>
      <c r="G12" s="132" t="str">
        <f>VLOOKUP($A$1,'ref_hodnoty pro rok 2023'!$BF$5:$BJ$40,2,FALSE)</f>
        <v>kapacita1*Referenční hodnota</v>
      </c>
      <c r="H12" s="133"/>
      <c r="J12" s="2">
        <v>2</v>
      </c>
      <c r="M12" s="2">
        <v>31</v>
      </c>
    </row>
    <row r="13" spans="1:51" ht="16.2" thickBot="1" x14ac:dyDescent="0.35">
      <c r="A13" s="168"/>
      <c r="B13" s="31" t="s">
        <v>643</v>
      </c>
      <c r="C13" s="88">
        <f>G3*$E13</f>
        <v>933344.27021276602</v>
      </c>
      <c r="D13" s="59" t="str">
        <f>VLOOKUP($A$1,'ref_hodnoty pro rok 2023'!$Q$5:$AX$40,M13,FALSE)</f>
        <v>kapacita1</v>
      </c>
      <c r="E13" s="60">
        <f>VLOOKUP($A1,'ref_hodnoty pro rok 2023'!$Q$5:$AK$40,T$1,FALSE)</f>
        <v>26666.979148936171</v>
      </c>
      <c r="F13" s="106"/>
      <c r="G13" s="132" t="str">
        <f>VLOOKUP($A$1,'ref_hodnoty pro rok 2023'!$BF$5:$BJ$40,3,FALSE)</f>
        <v>kapacita1*Referenční hodnota</v>
      </c>
      <c r="H13" s="133"/>
      <c r="J13" s="2">
        <v>3</v>
      </c>
      <c r="M13" s="2">
        <v>32</v>
      </c>
    </row>
    <row r="14" spans="1:51" ht="16.2" thickBot="1" x14ac:dyDescent="0.35">
      <c r="A14" s="168"/>
      <c r="B14" s="31" t="s">
        <v>644</v>
      </c>
      <c r="C14" s="88">
        <f>G3*$E14</f>
        <v>2055756.7248215703</v>
      </c>
      <c r="D14" s="59" t="str">
        <f>VLOOKUP($A$1,'ref_hodnoty pro rok 2023'!$Q$5:$AX$40,M14,FALSE)</f>
        <v>kapacita1</v>
      </c>
      <c r="E14" s="60">
        <f>VLOOKUP($A1,'ref_hodnoty pro rok 2023'!$Q$5:$AK$40,U$1,FALSE)</f>
        <v>58735.90642347344</v>
      </c>
      <c r="F14" s="106"/>
      <c r="G14" s="132" t="str">
        <f>VLOOKUP($A$1,'ref_hodnoty pro rok 2023'!$BF$5:$BJ$40,4,FALSE)</f>
        <v>kapacita1*Referenční hodnota</v>
      </c>
      <c r="H14" s="133"/>
      <c r="J14" s="2">
        <v>4</v>
      </c>
      <c r="M14" s="2">
        <v>33</v>
      </c>
    </row>
    <row r="15" spans="1:51" ht="16.2" thickBot="1" x14ac:dyDescent="0.35">
      <c r="A15" s="168"/>
      <c r="B15" s="54" t="s">
        <v>645</v>
      </c>
      <c r="C15" s="89">
        <f>IF($D15="(pss+pppz)",(C$3+D$3+E$3)*$E15,IF(D15="kapacita1",$E15*G$3,$E15*H$3))</f>
        <v>1728267.7222222225</v>
      </c>
      <c r="D15" s="61" t="str">
        <f>VLOOKUP($A$1,'ref_hodnoty pro rok 2023'!$Q$5:$AX$40,M15,FALSE)</f>
        <v>kapacita1</v>
      </c>
      <c r="E15" s="62">
        <f>VLOOKUP($A1,'ref_hodnoty pro rok 2023'!$Q$5:$AK$40,V$1,FALSE)</f>
        <v>49379.077777777784</v>
      </c>
      <c r="F15" s="111"/>
      <c r="G15" s="134" t="str">
        <f>VLOOKUP($A$1,'ref_hodnoty pro rok 2023'!$BF$5:$BJ$40,5,FALSE)</f>
        <v>kapacita1*Referenční hodnota</v>
      </c>
      <c r="H15" s="135"/>
      <c r="J15" s="2">
        <v>5</v>
      </c>
      <c r="M15" s="2">
        <v>34</v>
      </c>
    </row>
    <row r="16" spans="1:51" ht="18.600000000000001" thickBot="1" x14ac:dyDescent="0.4">
      <c r="A16" s="169"/>
      <c r="B16" s="63" t="s">
        <v>684</v>
      </c>
      <c r="C16" s="51">
        <f>SUM(C12:C15)</f>
        <v>10362282.038934881</v>
      </c>
      <c r="D16" s="46"/>
      <c r="E16" s="46"/>
      <c r="F16" s="46"/>
    </row>
    <row r="17" spans="1:13" ht="18.600000000000001" thickBot="1" x14ac:dyDescent="0.4">
      <c r="A17" s="170" t="s">
        <v>707</v>
      </c>
      <c r="B17" s="171"/>
      <c r="C17" s="51">
        <f>C11-C16</f>
        <v>15558914.440184308</v>
      </c>
      <c r="D17" s="52" t="s">
        <v>729</v>
      </c>
      <c r="E17" s="52"/>
      <c r="F17" s="52"/>
      <c r="G17" s="53"/>
      <c r="H17" s="53"/>
      <c r="L17" s="2" t="s">
        <v>697</v>
      </c>
      <c r="M17" s="2" t="s">
        <v>724</v>
      </c>
    </row>
    <row r="18" spans="1:13" ht="6.45" customHeight="1" x14ac:dyDescent="0.3">
      <c r="D18" s="43"/>
      <c r="E18" s="43"/>
      <c r="F18" s="43"/>
      <c r="G18" s="43"/>
      <c r="H18" s="43"/>
    </row>
    <row r="19" spans="1:13" ht="15" thickBot="1" x14ac:dyDescent="0.35">
      <c r="A19" s="2" t="s">
        <v>705</v>
      </c>
      <c r="D19" s="43"/>
      <c r="E19" s="43"/>
      <c r="F19" s="43"/>
      <c r="G19" s="43"/>
      <c r="H19" s="43"/>
      <c r="J19" s="40"/>
    </row>
    <row r="20" spans="1:13" x14ac:dyDescent="0.3">
      <c r="A20" s="16" t="s">
        <v>646</v>
      </c>
      <c r="B20" s="172" t="s">
        <v>13</v>
      </c>
      <c r="C20" s="173"/>
      <c r="D20" s="173"/>
      <c r="E20" s="173"/>
      <c r="F20" s="173"/>
      <c r="G20" s="173"/>
      <c r="H20" s="174"/>
    </row>
    <row r="21" spans="1:13" x14ac:dyDescent="0.3">
      <c r="A21" s="17" t="s">
        <v>652</v>
      </c>
      <c r="B21" s="175" t="s">
        <v>15</v>
      </c>
      <c r="C21" s="143"/>
      <c r="D21" s="143"/>
      <c r="E21" s="143"/>
      <c r="F21" s="143"/>
      <c r="G21" s="143"/>
      <c r="H21" s="144"/>
    </row>
    <row r="22" spans="1:13" x14ac:dyDescent="0.3">
      <c r="A22" s="18" t="s">
        <v>651</v>
      </c>
      <c r="B22" s="176" t="s">
        <v>728</v>
      </c>
      <c r="C22" s="143"/>
      <c r="D22" s="143"/>
      <c r="E22" s="143"/>
      <c r="F22" s="143"/>
      <c r="G22" s="143"/>
      <c r="H22" s="144"/>
    </row>
    <row r="23" spans="1:13" ht="14.7" customHeight="1" x14ac:dyDescent="0.3">
      <c r="A23" s="18" t="s">
        <v>649</v>
      </c>
      <c r="B23" s="175" t="s">
        <v>718</v>
      </c>
      <c r="C23" s="143"/>
      <c r="D23" s="143"/>
      <c r="E23" s="143"/>
      <c r="F23" s="143"/>
      <c r="G23" s="143"/>
      <c r="H23" s="144"/>
    </row>
    <row r="24" spans="1:13" x14ac:dyDescent="0.3">
      <c r="A24" s="18" t="s">
        <v>654</v>
      </c>
      <c r="B24" s="142" t="s">
        <v>717</v>
      </c>
      <c r="C24" s="143"/>
      <c r="D24" s="143"/>
      <c r="E24" s="143"/>
      <c r="F24" s="143"/>
      <c r="G24" s="143"/>
      <c r="H24" s="144"/>
    </row>
    <row r="25" spans="1:13" ht="15" thickBot="1" x14ac:dyDescent="0.35">
      <c r="A25" s="21" t="s">
        <v>650</v>
      </c>
      <c r="B25" s="145" t="s">
        <v>704</v>
      </c>
      <c r="C25" s="146"/>
      <c r="D25" s="146"/>
      <c r="E25" s="146"/>
      <c r="F25" s="146"/>
      <c r="G25" s="146"/>
      <c r="H25" s="147"/>
    </row>
    <row r="26" spans="1:13" ht="6" customHeight="1" thickBot="1" x14ac:dyDescent="0.35"/>
    <row r="27" spans="1:13" ht="67.349999999999994" customHeight="1" thickBot="1" x14ac:dyDescent="0.35">
      <c r="A27" s="164" t="s">
        <v>733</v>
      </c>
      <c r="B27" s="165"/>
      <c r="C27" s="165"/>
      <c r="D27" s="165"/>
      <c r="E27" s="165"/>
      <c r="F27" s="165"/>
      <c r="G27" s="165"/>
      <c r="H27" s="166"/>
    </row>
    <row r="28" spans="1:13" ht="15" thickBot="1" x14ac:dyDescent="0.35">
      <c r="A28" s="47" t="s">
        <v>716</v>
      </c>
      <c r="B28" s="19"/>
      <c r="C28" s="19"/>
      <c r="D28" s="19"/>
      <c r="E28" s="19"/>
      <c r="F28" s="19"/>
      <c r="G28" s="19"/>
      <c r="H28" s="19"/>
    </row>
    <row r="29" spans="1:13" ht="62.7" customHeight="1" x14ac:dyDescent="0.3">
      <c r="A29" s="37" t="s">
        <v>642</v>
      </c>
      <c r="B29" s="155" t="s">
        <v>754</v>
      </c>
      <c r="C29" s="156"/>
      <c r="D29" s="156"/>
      <c r="E29" s="156"/>
      <c r="F29" s="156"/>
      <c r="G29" s="156"/>
      <c r="H29" s="157"/>
    </row>
    <row r="30" spans="1:13" ht="38.700000000000003" customHeight="1" x14ac:dyDescent="0.3">
      <c r="A30" s="38" t="s">
        <v>643</v>
      </c>
      <c r="B30" s="158" t="s">
        <v>714</v>
      </c>
      <c r="C30" s="159"/>
      <c r="D30" s="159"/>
      <c r="E30" s="159"/>
      <c r="F30" s="159"/>
      <c r="G30" s="159"/>
      <c r="H30" s="160"/>
    </row>
    <row r="31" spans="1:13" ht="48.9" customHeight="1" x14ac:dyDescent="0.3">
      <c r="A31" s="38" t="s">
        <v>644</v>
      </c>
      <c r="B31" s="161" t="s">
        <v>725</v>
      </c>
      <c r="C31" s="162"/>
      <c r="D31" s="162"/>
      <c r="E31" s="162"/>
      <c r="F31" s="162"/>
      <c r="G31" s="162"/>
      <c r="H31" s="163"/>
    </row>
    <row r="32" spans="1:13" ht="36.9" customHeight="1" thickBot="1" x14ac:dyDescent="0.35">
      <c r="A32" s="39" t="s">
        <v>645</v>
      </c>
      <c r="B32" s="148" t="s">
        <v>715</v>
      </c>
      <c r="C32" s="149"/>
      <c r="D32" s="149"/>
      <c r="E32" s="149"/>
      <c r="F32" s="149"/>
      <c r="G32" s="149"/>
      <c r="H32" s="150"/>
    </row>
  </sheetData>
  <mergeCells count="25">
    <mergeCell ref="B24:H24"/>
    <mergeCell ref="B25:H25"/>
    <mergeCell ref="B32:H32"/>
    <mergeCell ref="A1:H1"/>
    <mergeCell ref="A4:H4"/>
    <mergeCell ref="B29:H29"/>
    <mergeCell ref="B30:H30"/>
    <mergeCell ref="B31:H31"/>
    <mergeCell ref="A27:H27"/>
    <mergeCell ref="A7:A11"/>
    <mergeCell ref="A12:A16"/>
    <mergeCell ref="A17:B17"/>
    <mergeCell ref="B20:H20"/>
    <mergeCell ref="B21:H21"/>
    <mergeCell ref="B22:H22"/>
    <mergeCell ref="B23:H23"/>
    <mergeCell ref="G12:H12"/>
    <mergeCell ref="G13:H13"/>
    <mergeCell ref="G14:H14"/>
    <mergeCell ref="G15:H15"/>
    <mergeCell ref="G6:H6"/>
    <mergeCell ref="G8:H8"/>
    <mergeCell ref="G7:H7"/>
    <mergeCell ref="G9:H9"/>
    <mergeCell ref="G10:H10"/>
  </mergeCells>
  <conditionalFormatting sqref="AU1:XFD1 I1:J1">
    <cfRule type="cellIs" dxfId="8" priority="14" operator="equal">
      <formula>"Změna"</formula>
    </cfRule>
  </conditionalFormatting>
  <conditionalFormatting sqref="B3:H3">
    <cfRule type="cellIs" dxfId="7" priority="12" operator="equal">
      <formula>0</formula>
    </cfRule>
  </conditionalFormatting>
  <conditionalFormatting sqref="G11">
    <cfRule type="cellIs" dxfId="6" priority="10" operator="equal">
      <formula>"Pro tuto službu se nepočítá"</formula>
    </cfRule>
  </conditionalFormatting>
  <conditionalFormatting sqref="G7:G10">
    <cfRule type="cellIs" dxfId="5" priority="2" operator="equal">
      <formula>"Pro tuto službu se nepočítá"</formula>
    </cfRule>
  </conditionalFormatting>
  <conditionalFormatting sqref="G12:G15">
    <cfRule type="cellIs" dxfId="4" priority="1" operator="equal">
      <formula>"Pro tuto službu se nepočítá"</formula>
    </cfRule>
  </conditionalFormatting>
  <dataValidations count="1">
    <dataValidation type="decimal" allowBlank="1" showInputMessage="1" showErrorMessage="1" errorTitle="Vyplňovat pouze číselné hodnoty" error="Vyplňovat pouze číselné hodnoty popř.  s desetinnou čárkou" promptTitle="Vyplňovat pouze číselné hodnoty" prompt="Vyplňovat pouze číselné hodnoty" sqref="B3:H3" xr:uid="{00000000-0002-0000-0100-000000000000}">
      <formula1>-500</formula1>
      <formula2>500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headerFooter>
    <oddHeader>&amp;L&amp;F&amp;C&amp;A&amp;R&amp;D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34516E-694C-4574-9DE5-9CAFA77B3D6E}">
          <x14:formula1>
            <xm:f>'ref_hodnoty pro rok 2023'!$Q$5:$Q$40</xm:f>
          </x14:formula1>
          <xm:sqref>A1:H1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40"/>
  <sheetViews>
    <sheetView workbookViewId="0">
      <pane xSplit="15" ySplit="3" topLeftCell="AV33" activePane="bottomRight" state="frozen"/>
      <selection pane="topRight" activeCell="P1" sqref="P1"/>
      <selection pane="bottomLeft" activeCell="A4" sqref="A4"/>
      <selection pane="bottomRight" activeCell="AY61" sqref="AY61"/>
    </sheetView>
  </sheetViews>
  <sheetFormatPr defaultColWidth="9.33203125" defaultRowHeight="14.4" x14ac:dyDescent="0.3"/>
  <cols>
    <col min="1" max="1" width="17" style="6" customWidth="1"/>
    <col min="2" max="15" width="9.33203125" style="6" hidden="1" customWidth="1"/>
    <col min="16" max="17" width="9.33203125" style="6" customWidth="1"/>
    <col min="18" max="18" width="10.109375" style="6" customWidth="1"/>
    <col min="19" max="21" width="9.33203125" style="6"/>
    <col min="22" max="22" width="9.33203125" style="6" customWidth="1"/>
    <col min="23" max="50" width="9.33203125" style="6"/>
    <col min="51" max="51" width="9.33203125" style="6" customWidth="1"/>
    <col min="52" max="55" width="15.5546875" style="6" customWidth="1"/>
    <col min="56" max="72" width="9.33203125" style="6"/>
    <col min="73" max="77" width="14" style="6" customWidth="1"/>
    <col min="78" max="78" width="9.33203125" style="6"/>
    <col min="79" max="84" width="12.33203125" style="6" customWidth="1"/>
    <col min="85" max="91" width="9.33203125" style="6"/>
    <col min="92" max="92" width="25.109375" style="6" customWidth="1"/>
    <col min="93" max="16384" width="9.33203125" style="6"/>
  </cols>
  <sheetData>
    <row r="1" spans="1:92" x14ac:dyDescent="0.3">
      <c r="A1" s="6">
        <v>6000</v>
      </c>
      <c r="Q1" s="6">
        <v>1</v>
      </c>
      <c r="R1" s="6">
        <f>Q1+1</f>
        <v>2</v>
      </c>
      <c r="S1" s="6">
        <f t="shared" ref="S1:AX1" si="0">R1+1</f>
        <v>3</v>
      </c>
      <c r="T1" s="6">
        <f t="shared" si="0"/>
        <v>4</v>
      </c>
      <c r="U1" s="6">
        <f t="shared" si="0"/>
        <v>5</v>
      </c>
      <c r="V1" s="6">
        <f t="shared" si="0"/>
        <v>6</v>
      </c>
      <c r="W1" s="6">
        <f t="shared" si="0"/>
        <v>7</v>
      </c>
      <c r="X1" s="6">
        <f t="shared" si="0"/>
        <v>8</v>
      </c>
      <c r="Y1" s="6">
        <f t="shared" si="0"/>
        <v>9</v>
      </c>
      <c r="Z1" s="6">
        <f t="shared" si="0"/>
        <v>10</v>
      </c>
      <c r="AA1" s="6">
        <f t="shared" si="0"/>
        <v>11</v>
      </c>
      <c r="AB1" s="6">
        <f t="shared" si="0"/>
        <v>12</v>
      </c>
      <c r="AC1" s="6">
        <f t="shared" si="0"/>
        <v>13</v>
      </c>
      <c r="AD1" s="6">
        <f t="shared" si="0"/>
        <v>14</v>
      </c>
      <c r="AE1" s="6">
        <f t="shared" si="0"/>
        <v>15</v>
      </c>
      <c r="AF1" s="6">
        <f t="shared" si="0"/>
        <v>16</v>
      </c>
      <c r="AG1" s="6">
        <f t="shared" si="0"/>
        <v>17</v>
      </c>
      <c r="AH1" s="6">
        <f t="shared" si="0"/>
        <v>18</v>
      </c>
      <c r="AI1" s="6">
        <f t="shared" si="0"/>
        <v>19</v>
      </c>
      <c r="AJ1" s="6">
        <f t="shared" si="0"/>
        <v>20</v>
      </c>
      <c r="AK1" s="6">
        <f t="shared" si="0"/>
        <v>21</v>
      </c>
      <c r="AL1" s="6">
        <f t="shared" si="0"/>
        <v>22</v>
      </c>
      <c r="AM1" s="6">
        <f t="shared" si="0"/>
        <v>23</v>
      </c>
      <c r="AN1" s="6">
        <f t="shared" si="0"/>
        <v>24</v>
      </c>
      <c r="AO1" s="6">
        <f t="shared" si="0"/>
        <v>25</v>
      </c>
      <c r="AP1" s="6">
        <f t="shared" si="0"/>
        <v>26</v>
      </c>
      <c r="AQ1" s="6">
        <f t="shared" si="0"/>
        <v>27</v>
      </c>
      <c r="AR1" s="6">
        <f t="shared" si="0"/>
        <v>28</v>
      </c>
      <c r="AS1" s="6">
        <f t="shared" si="0"/>
        <v>29</v>
      </c>
      <c r="AT1" s="6">
        <f t="shared" si="0"/>
        <v>30</v>
      </c>
      <c r="AU1" s="6">
        <f t="shared" si="0"/>
        <v>31</v>
      </c>
      <c r="AV1" s="6">
        <f t="shared" si="0"/>
        <v>32</v>
      </c>
      <c r="AW1" s="6">
        <f t="shared" si="0"/>
        <v>33</v>
      </c>
      <c r="AX1" s="6">
        <f t="shared" si="0"/>
        <v>34</v>
      </c>
      <c r="AZ1" s="41" t="s">
        <v>720</v>
      </c>
      <c r="BA1" s="41" t="s">
        <v>721</v>
      </c>
      <c r="BB1" s="41" t="s">
        <v>722</v>
      </c>
      <c r="BC1" s="41" t="s">
        <v>723</v>
      </c>
    </row>
    <row r="2" spans="1:92" x14ac:dyDescent="0.3">
      <c r="A2" s="5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R2" s="64" t="s">
        <v>730</v>
      </c>
      <c r="X2" s="65" t="s">
        <v>731</v>
      </c>
      <c r="AC2" s="7" t="s">
        <v>640</v>
      </c>
      <c r="AD2" s="7"/>
      <c r="AE2" s="7"/>
      <c r="AF2" s="7"/>
      <c r="AH2" s="7" t="s">
        <v>641</v>
      </c>
      <c r="AI2" s="7"/>
      <c r="AJ2" s="7"/>
      <c r="AK2" s="7"/>
      <c r="AO2" s="6" t="s">
        <v>694</v>
      </c>
      <c r="AP2" s="6" t="s">
        <v>695</v>
      </c>
      <c r="AU2" s="6" t="s">
        <v>696</v>
      </c>
      <c r="BV2" s="41" t="s">
        <v>719</v>
      </c>
      <c r="CA2" s="50" t="s">
        <v>726</v>
      </c>
    </row>
    <row r="3" spans="1:92" x14ac:dyDescent="0.3">
      <c r="A3" s="7" t="s">
        <v>647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R3" s="6" t="s">
        <v>642</v>
      </c>
      <c r="S3" s="6" t="s">
        <v>643</v>
      </c>
      <c r="T3" s="6" t="s">
        <v>644</v>
      </c>
      <c r="U3" s="6" t="s">
        <v>645</v>
      </c>
      <c r="X3" s="6" t="s">
        <v>642</v>
      </c>
      <c r="Y3" s="6" t="s">
        <v>643</v>
      </c>
      <c r="Z3" s="6" t="s">
        <v>644</v>
      </c>
      <c r="AA3" s="6" t="s">
        <v>645</v>
      </c>
      <c r="AC3" s="7" t="s">
        <v>642</v>
      </c>
      <c r="AD3" s="7" t="s">
        <v>643</v>
      </c>
      <c r="AE3" s="7" t="s">
        <v>644</v>
      </c>
      <c r="AF3" s="7" t="s">
        <v>645</v>
      </c>
      <c r="AH3" s="7" t="s">
        <v>642</v>
      </c>
      <c r="AI3" s="7" t="s">
        <v>643</v>
      </c>
      <c r="AJ3" s="7" t="s">
        <v>644</v>
      </c>
      <c r="AK3" s="7" t="s">
        <v>645</v>
      </c>
      <c r="AP3" s="6" t="s">
        <v>642</v>
      </c>
      <c r="AQ3" s="6" t="s">
        <v>643</v>
      </c>
      <c r="AR3" s="6" t="s">
        <v>644</v>
      </c>
      <c r="AS3" s="6" t="s">
        <v>645</v>
      </c>
      <c r="AU3" s="6" t="s">
        <v>642</v>
      </c>
      <c r="AV3" s="6" t="s">
        <v>643</v>
      </c>
      <c r="AW3" s="6" t="s">
        <v>644</v>
      </c>
      <c r="AX3" s="6" t="s">
        <v>645</v>
      </c>
      <c r="BV3" s="6" t="s">
        <v>642</v>
      </c>
      <c r="BW3" s="6" t="s">
        <v>643</v>
      </c>
      <c r="BX3" s="6" t="s">
        <v>644</v>
      </c>
      <c r="BY3" s="6" t="s">
        <v>645</v>
      </c>
      <c r="CB3" s="6" t="s">
        <v>642</v>
      </c>
      <c r="CC3" s="6" t="s">
        <v>643</v>
      </c>
      <c r="CD3" s="6" t="s">
        <v>644</v>
      </c>
      <c r="CE3" s="6" t="s">
        <v>645</v>
      </c>
      <c r="CN3" s="82"/>
    </row>
    <row r="4" spans="1:92" x14ac:dyDescent="0.3">
      <c r="A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6"/>
      <c r="S4" s="8"/>
      <c r="T4" s="8"/>
      <c r="U4" s="8"/>
      <c r="AH4" s="7"/>
      <c r="AI4" s="7"/>
      <c r="AJ4" s="7"/>
      <c r="AK4" s="7"/>
    </row>
    <row r="5" spans="1:92" x14ac:dyDescent="0.3">
      <c r="A5" s="7" t="s">
        <v>648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 t="str">
        <f>MID(Q5,3,2)</f>
        <v>37</v>
      </c>
      <c r="Q5" s="7" t="s">
        <v>648</v>
      </c>
      <c r="R5" s="90">
        <v>771617.87979129492</v>
      </c>
      <c r="S5" s="90">
        <v>0</v>
      </c>
      <c r="T5" s="90">
        <v>74745.574278929678</v>
      </c>
      <c r="U5" s="90">
        <v>0</v>
      </c>
      <c r="X5" s="90">
        <v>0</v>
      </c>
      <c r="Y5" s="90">
        <v>0</v>
      </c>
      <c r="Z5" s="90">
        <v>0</v>
      </c>
      <c r="AA5" s="90">
        <v>0</v>
      </c>
      <c r="AC5" s="7"/>
      <c r="AD5" s="7"/>
      <c r="AE5" s="7"/>
      <c r="AF5" s="7"/>
      <c r="AH5" s="7" t="s">
        <v>651</v>
      </c>
      <c r="AI5" s="7"/>
      <c r="AJ5" s="7" t="s">
        <v>651</v>
      </c>
      <c r="AK5" s="7"/>
      <c r="AN5" s="6" t="s">
        <v>648</v>
      </c>
      <c r="AO5" s="6" t="s">
        <v>685</v>
      </c>
      <c r="AP5" s="6" t="s">
        <v>651</v>
      </c>
      <c r="AR5" s="6" t="s">
        <v>651</v>
      </c>
      <c r="AY5" s="42" t="str">
        <f t="shared" ref="AY5:AY37" si="1">A5</f>
        <v>§ 37 - Odborné sociální poradenství</v>
      </c>
      <c r="AZ5" s="48" t="str">
        <f t="shared" ref="AZ5:BA5" si="2">IF(AP5=0,"Pro tuto službu se nepočítá",CONCATENATE(AP5,"*","Referenční hodnota"))</f>
        <v>PPPc*Referenční hodnota</v>
      </c>
      <c r="BA5" s="48" t="str">
        <f t="shared" si="2"/>
        <v>Pro tuto službu se nepočítá</v>
      </c>
      <c r="BB5" s="48" t="str">
        <f t="shared" ref="BB5" si="3">IF(AR5=0,"Pro tuto službu se nepočítá",CONCATENATE(AR5,"*","Referenční hodnota"))</f>
        <v>PPPc*Referenční hodnota</v>
      </c>
      <c r="BC5" s="48" t="str">
        <f t="shared" ref="BC5" si="4">IF(AS5=0,"Pro tuto službu se nepočítá",CONCATENATE(AS5,"*","Referenční hodnota"))</f>
        <v>Pro tuto službu se nepočítá</v>
      </c>
      <c r="BF5" s="6" t="str">
        <f t="shared" ref="BF5" si="5">AY5</f>
        <v>§ 37 - Odborné sociální poradenství</v>
      </c>
      <c r="BG5" s="48" t="str">
        <f t="shared" ref="BG5" si="6">IF(AC5=0,"Pro tuto službu se nepočítá",CONCATENATE(AC5,"*","Referenční hodnota"))</f>
        <v>Pro tuto službu se nepočítá</v>
      </c>
      <c r="BH5" s="48" t="str">
        <f t="shared" ref="BH5" si="7">IF(AD5=0,"Pro tuto službu se nepočítá",CONCATENATE(AD5,"*","Referenční hodnota"))</f>
        <v>Pro tuto službu se nepočítá</v>
      </c>
      <c r="BI5" s="48" t="str">
        <f t="shared" ref="BI5" si="8">IF(AE5=0,"Pro tuto službu se nepočítá",CONCATENATE(AE5,"*","Referenční hodnota"))</f>
        <v>Pro tuto službu se nepočítá</v>
      </c>
      <c r="BJ5" s="48" t="str">
        <f t="shared" ref="BJ5" si="9">IF(AF5=0,"Pro tuto službu se nepočítá",CONCATENATE(AF5,"*","Referenční hodnota"))</f>
        <v>Pro tuto službu se nepočítá</v>
      </c>
      <c r="BN5" s="13"/>
      <c r="BO5" s="13"/>
      <c r="BP5" s="13"/>
      <c r="BQ5" s="13"/>
      <c r="BU5" s="42" t="str">
        <f t="shared" ref="BU5:BU20" si="10">A5</f>
        <v>§ 37 - Odborné sociální poradenství</v>
      </c>
      <c r="BV5" s="48" t="str">
        <f>IF(AP5=0,"Pro tuto službu se nepočítá",CONCATENATE(AP5,"*",R5," Kč"))</f>
        <v>PPPc*771617,879791295 Kč</v>
      </c>
      <c r="BW5" s="48" t="str">
        <f t="shared" ref="BW5:BY20" si="11">IF(AQ5=0,"Pro tuto službu se nepočítá",CONCATENATE(AQ5,"*",S5," Kč"))</f>
        <v>Pro tuto službu se nepočítá</v>
      </c>
      <c r="BX5" s="48" t="str">
        <f t="shared" si="11"/>
        <v>PPPc*74745,5742789297 Kč</v>
      </c>
      <c r="BY5" s="48" t="str">
        <f t="shared" si="11"/>
        <v>Pro tuto službu se nepočítá</v>
      </c>
      <c r="CA5" s="6" t="str">
        <f>BU5</f>
        <v>§ 37 - Odborné sociální poradenství</v>
      </c>
      <c r="CB5" s="48" t="str">
        <f>IF(AC5=0,"Pro tuto službu se nepočítá",CONCATENATE(AC5,"*",X5," Kč"))</f>
        <v>Pro tuto službu se nepočítá</v>
      </c>
      <c r="CC5" s="48" t="str">
        <f t="shared" ref="CC5:CE20" si="12">IF(AD5=0,"Pro tuto službu se nepočítá",CONCATENATE(AD5,"*",Y5," Kč"))</f>
        <v>Pro tuto službu se nepočítá</v>
      </c>
      <c r="CD5" s="48" t="str">
        <f t="shared" si="12"/>
        <v>Pro tuto službu se nepočítá</v>
      </c>
      <c r="CE5" s="48" t="str">
        <f t="shared" si="12"/>
        <v>Pro tuto službu se nepočítá</v>
      </c>
      <c r="CH5" s="7" t="s">
        <v>648</v>
      </c>
    </row>
    <row r="6" spans="1:92" x14ac:dyDescent="0.3">
      <c r="A6" s="7" t="s">
        <v>653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6" t="str">
        <f t="shared" ref="P6:P40" si="13">MID(Q6,3,2)</f>
        <v>39</v>
      </c>
      <c r="Q6" s="7" t="s">
        <v>653</v>
      </c>
      <c r="R6" s="90">
        <v>620824.89560354128</v>
      </c>
      <c r="S6" s="90">
        <v>0</v>
      </c>
      <c r="T6" s="90">
        <v>29048.511160172216</v>
      </c>
      <c r="U6" s="90">
        <v>0</v>
      </c>
      <c r="X6" s="90">
        <v>134327.095544802</v>
      </c>
      <c r="Y6" s="90">
        <v>0</v>
      </c>
      <c r="Z6" s="90">
        <v>0</v>
      </c>
      <c r="AA6" s="90">
        <v>0</v>
      </c>
      <c r="AC6" s="12" t="s">
        <v>750</v>
      </c>
      <c r="AD6" s="7"/>
      <c r="AE6" s="7"/>
      <c r="AF6" s="7"/>
      <c r="AH6" s="7" t="s">
        <v>651</v>
      </c>
      <c r="AI6" s="7"/>
      <c r="AJ6" s="7" t="s">
        <v>651</v>
      </c>
      <c r="AK6" s="7"/>
      <c r="AN6" s="6" t="s">
        <v>653</v>
      </c>
      <c r="AO6" s="6" t="s">
        <v>686</v>
      </c>
      <c r="AP6" s="6" t="s">
        <v>651</v>
      </c>
      <c r="AR6" s="6" t="s">
        <v>651</v>
      </c>
      <c r="AU6" s="92" t="s">
        <v>750</v>
      </c>
      <c r="AY6" s="42" t="str">
        <f t="shared" si="1"/>
        <v>§ 39 - Osobní asistence</v>
      </c>
      <c r="AZ6" s="48" t="str">
        <f t="shared" ref="AZ6:BC19" si="14">IF(AP6=0,"Pro tuto službu se nepočítá",CONCATENATE(AP6,"*","Referenční hodnota"))</f>
        <v>PPPc*Referenční hodnota</v>
      </c>
      <c r="BA6" s="48" t="str">
        <f t="shared" si="14"/>
        <v>Pro tuto službu se nepočítá</v>
      </c>
      <c r="BB6" s="48" t="str">
        <f t="shared" si="14"/>
        <v>PPPc*Referenční hodnota</v>
      </c>
      <c r="BC6" s="48" t="str">
        <f t="shared" si="14"/>
        <v>Pro tuto službu se nepočítá</v>
      </c>
      <c r="BF6" s="6" t="str">
        <f t="shared" ref="BF6:BF14" si="15">AY6</f>
        <v>§ 39 - Osobní asistence</v>
      </c>
      <c r="BG6" s="48" t="str">
        <f t="shared" ref="BG6:BG14" si="16">IF(AC6=0,"Pro tuto službu se nepočítá",CONCATENATE(AC6,"*","Referenční hodnota"))</f>
        <v>(PSS+PPPz)*Referenční hodnota</v>
      </c>
      <c r="BH6" s="48" t="str">
        <f t="shared" ref="BH6:BH14" si="17">IF(AD6=0,"Pro tuto službu se nepočítá",CONCATENATE(AD6,"*","Referenční hodnota"))</f>
        <v>Pro tuto službu se nepočítá</v>
      </c>
      <c r="BI6" s="48" t="str">
        <f t="shared" ref="BI6:BI14" si="18">IF(AE6=0,"Pro tuto službu se nepočítá",CONCATENATE(AE6,"*","Referenční hodnota"))</f>
        <v>Pro tuto službu se nepočítá</v>
      </c>
      <c r="BJ6" s="48" t="str">
        <f t="shared" ref="BJ6:BJ14" si="19">IF(AF6=0,"Pro tuto službu se nepočítá",CONCATENATE(AF6,"*","Referenční hodnota"))</f>
        <v>Pro tuto službu se nepočítá</v>
      </c>
      <c r="BN6" s="13"/>
      <c r="BO6" s="13"/>
      <c r="BP6" s="13"/>
      <c r="BQ6" s="13"/>
      <c r="BU6" s="42" t="str">
        <f t="shared" si="10"/>
        <v>§ 39 - Osobní asistence</v>
      </c>
      <c r="BV6" s="48" t="str">
        <f t="shared" ref="BV6:BV37" si="20">IF(AP6=0,"Pro tuto službu se nepočítá",CONCATENATE(AP6,"*",R6," Kč"))</f>
        <v>PPPc*620824,895603541 Kč</v>
      </c>
      <c r="BW6" s="48" t="str">
        <f t="shared" si="11"/>
        <v>Pro tuto službu se nepočítá</v>
      </c>
      <c r="BX6" s="48" t="str">
        <f t="shared" si="11"/>
        <v>PPPc*29048,5111601722 Kč</v>
      </c>
      <c r="BY6" s="48" t="str">
        <f t="shared" si="11"/>
        <v>Pro tuto službu se nepočítá</v>
      </c>
      <c r="CA6" s="6" t="str">
        <f t="shared" ref="CA6:CA12" si="21">BU6</f>
        <v>§ 39 - Osobní asistence</v>
      </c>
      <c r="CB6" s="48" t="str">
        <f t="shared" ref="CB6:CB37" si="22">IF(AC6=0,"Pro tuto službu se nepočítá",CONCATENATE(AC6,"*",X6," Kč"))</f>
        <v>(PSS+PPPz)*134327,095544802 Kč</v>
      </c>
      <c r="CC6" s="48" t="str">
        <f t="shared" si="12"/>
        <v>Pro tuto službu se nepočítá</v>
      </c>
      <c r="CD6" s="48" t="str">
        <f t="shared" si="12"/>
        <v>Pro tuto službu se nepočítá</v>
      </c>
      <c r="CE6" s="48" t="str">
        <f t="shared" si="12"/>
        <v>Pro tuto službu se nepočítá</v>
      </c>
      <c r="CH6" s="7" t="s">
        <v>653</v>
      </c>
    </row>
    <row r="7" spans="1:92" x14ac:dyDescent="0.3">
      <c r="A7" s="7" t="s">
        <v>655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6" t="str">
        <f t="shared" si="13"/>
        <v>40</v>
      </c>
      <c r="Q7" s="7" t="s">
        <v>655</v>
      </c>
      <c r="R7" s="90">
        <v>613334.27184200671</v>
      </c>
      <c r="S7" s="90">
        <v>0</v>
      </c>
      <c r="T7" s="90">
        <v>58114.853194884854</v>
      </c>
      <c r="U7" s="90">
        <v>0</v>
      </c>
      <c r="X7" s="90">
        <v>120995.07573259471</v>
      </c>
      <c r="Y7" s="90">
        <v>0</v>
      </c>
      <c r="Z7" s="90">
        <v>0</v>
      </c>
      <c r="AA7" s="90">
        <v>0</v>
      </c>
      <c r="AC7" s="12" t="s">
        <v>750</v>
      </c>
      <c r="AD7" s="7"/>
      <c r="AE7" s="7"/>
      <c r="AF7" s="7" t="s">
        <v>651</v>
      </c>
      <c r="AH7" s="7" t="s">
        <v>651</v>
      </c>
      <c r="AI7" s="7"/>
      <c r="AJ7" s="7" t="s">
        <v>651</v>
      </c>
      <c r="AK7" s="7" t="s">
        <v>651</v>
      </c>
      <c r="AN7" s="6" t="s">
        <v>655</v>
      </c>
      <c r="AO7" s="6" t="s">
        <v>687</v>
      </c>
      <c r="AP7" s="6" t="s">
        <v>651</v>
      </c>
      <c r="AR7" s="6" t="s">
        <v>651</v>
      </c>
      <c r="AS7" s="6" t="s">
        <v>651</v>
      </c>
      <c r="AU7" s="92" t="s">
        <v>750</v>
      </c>
      <c r="AX7" s="6" t="s">
        <v>651</v>
      </c>
      <c r="AY7" s="42" t="str">
        <f t="shared" si="1"/>
        <v>§ 40 - Pečovatelská služba</v>
      </c>
      <c r="AZ7" s="48" t="str">
        <f t="shared" si="14"/>
        <v>PPPc*Referenční hodnota</v>
      </c>
      <c r="BA7" s="48" t="str">
        <f t="shared" si="14"/>
        <v>Pro tuto službu se nepočítá</v>
      </c>
      <c r="BB7" s="48" t="str">
        <f t="shared" si="14"/>
        <v>PPPc*Referenční hodnota</v>
      </c>
      <c r="BC7" s="48" t="str">
        <f t="shared" si="14"/>
        <v>PPPc*Referenční hodnota</v>
      </c>
      <c r="BF7" s="6" t="str">
        <f t="shared" si="15"/>
        <v>§ 40 - Pečovatelská služba</v>
      </c>
      <c r="BG7" s="48" t="str">
        <f t="shared" si="16"/>
        <v>(PSS+PPPz)*Referenční hodnota</v>
      </c>
      <c r="BH7" s="48" t="str">
        <f t="shared" si="17"/>
        <v>Pro tuto službu se nepočítá</v>
      </c>
      <c r="BI7" s="48" t="str">
        <f t="shared" si="18"/>
        <v>Pro tuto službu se nepočítá</v>
      </c>
      <c r="BJ7" s="48" t="str">
        <f t="shared" si="19"/>
        <v>PPPc*Referenční hodnota</v>
      </c>
      <c r="BN7" s="13"/>
      <c r="BO7" s="13"/>
      <c r="BP7" s="13"/>
      <c r="BQ7" s="13"/>
      <c r="BU7" s="42" t="str">
        <f t="shared" si="10"/>
        <v>§ 40 - Pečovatelská služba</v>
      </c>
      <c r="BV7" s="48" t="str">
        <f t="shared" si="20"/>
        <v>PPPc*613334,271842007 Kč</v>
      </c>
      <c r="BW7" s="48" t="str">
        <f t="shared" si="11"/>
        <v>Pro tuto službu se nepočítá</v>
      </c>
      <c r="BX7" s="48" t="str">
        <f t="shared" si="11"/>
        <v>PPPc*58114,8531948849 Kč</v>
      </c>
      <c r="BY7" s="48" t="str">
        <f t="shared" si="11"/>
        <v>PPPc*0 Kč</v>
      </c>
      <c r="CA7" s="6" t="str">
        <f t="shared" si="21"/>
        <v>§ 40 - Pečovatelská služba</v>
      </c>
      <c r="CB7" s="48" t="str">
        <f t="shared" si="22"/>
        <v>(PSS+PPPz)*120995,075732595 Kč</v>
      </c>
      <c r="CC7" s="48" t="str">
        <f t="shared" si="12"/>
        <v>Pro tuto službu se nepočítá</v>
      </c>
      <c r="CD7" s="48" t="str">
        <f t="shared" si="12"/>
        <v>Pro tuto službu se nepočítá</v>
      </c>
      <c r="CE7" s="48" t="str">
        <f t="shared" si="12"/>
        <v>PPPc*0 Kč</v>
      </c>
      <c r="CH7" s="7" t="s">
        <v>655</v>
      </c>
    </row>
    <row r="8" spans="1:92" x14ac:dyDescent="0.3">
      <c r="A8" s="7" t="s">
        <v>656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6" t="str">
        <f t="shared" si="13"/>
        <v>41</v>
      </c>
      <c r="Q8" s="7" t="s">
        <v>656</v>
      </c>
      <c r="R8" s="90">
        <v>794762.35950812628</v>
      </c>
      <c r="S8" s="90">
        <v>0</v>
      </c>
      <c r="T8" s="90">
        <v>51713.15103821284</v>
      </c>
      <c r="U8" s="90">
        <v>0</v>
      </c>
      <c r="X8" s="90">
        <v>107371.19500153435</v>
      </c>
      <c r="Y8" s="90">
        <v>0</v>
      </c>
      <c r="Z8" s="90">
        <v>0</v>
      </c>
      <c r="AA8" s="90">
        <v>0</v>
      </c>
      <c r="AC8" s="12" t="s">
        <v>750</v>
      </c>
      <c r="AD8" s="7"/>
      <c r="AE8" s="7"/>
      <c r="AF8" s="7"/>
      <c r="AH8" s="7" t="s">
        <v>651</v>
      </c>
      <c r="AI8" s="7"/>
      <c r="AJ8" s="7" t="s">
        <v>651</v>
      </c>
      <c r="AK8" s="7"/>
      <c r="AN8" s="6" t="s">
        <v>656</v>
      </c>
      <c r="AO8" s="6" t="s">
        <v>686</v>
      </c>
      <c r="AP8" s="6" t="s">
        <v>651</v>
      </c>
      <c r="AR8" s="6" t="s">
        <v>651</v>
      </c>
      <c r="AU8" s="92" t="s">
        <v>750</v>
      </c>
      <c r="AY8" s="42" t="str">
        <f t="shared" si="1"/>
        <v>§ 41 - Tísňová péče</v>
      </c>
      <c r="AZ8" s="48" t="str">
        <f t="shared" si="14"/>
        <v>PPPc*Referenční hodnota</v>
      </c>
      <c r="BA8" s="48" t="str">
        <f t="shared" si="14"/>
        <v>Pro tuto službu se nepočítá</v>
      </c>
      <c r="BB8" s="48" t="str">
        <f t="shared" si="14"/>
        <v>PPPc*Referenční hodnota</v>
      </c>
      <c r="BC8" s="48" t="str">
        <f t="shared" si="14"/>
        <v>Pro tuto službu se nepočítá</v>
      </c>
      <c r="BF8" s="6" t="str">
        <f t="shared" si="15"/>
        <v>§ 41 - Tísňová péče</v>
      </c>
      <c r="BG8" s="48" t="str">
        <f t="shared" si="16"/>
        <v>(PSS+PPPz)*Referenční hodnota</v>
      </c>
      <c r="BH8" s="48" t="str">
        <f t="shared" si="17"/>
        <v>Pro tuto službu se nepočítá</v>
      </c>
      <c r="BI8" s="48" t="str">
        <f t="shared" si="18"/>
        <v>Pro tuto službu se nepočítá</v>
      </c>
      <c r="BJ8" s="48" t="str">
        <f t="shared" si="19"/>
        <v>Pro tuto službu se nepočítá</v>
      </c>
      <c r="BN8" s="13"/>
      <c r="BO8" s="13"/>
      <c r="BP8" s="13"/>
      <c r="BQ8" s="13"/>
      <c r="BU8" s="42" t="str">
        <f t="shared" si="10"/>
        <v>§ 41 - Tísňová péče</v>
      </c>
      <c r="BV8" s="48" t="str">
        <f t="shared" si="20"/>
        <v>PPPc*794762,359508126 Kč</v>
      </c>
      <c r="BW8" s="48" t="str">
        <f t="shared" si="11"/>
        <v>Pro tuto službu se nepočítá</v>
      </c>
      <c r="BX8" s="48" t="str">
        <f t="shared" si="11"/>
        <v>PPPc*51713,1510382128 Kč</v>
      </c>
      <c r="BY8" s="48" t="str">
        <f t="shared" si="11"/>
        <v>Pro tuto službu se nepočítá</v>
      </c>
      <c r="CA8" s="6" t="str">
        <f t="shared" si="21"/>
        <v>§ 41 - Tísňová péče</v>
      </c>
      <c r="CB8" s="48" t="str">
        <f t="shared" si="22"/>
        <v>(PSS+PPPz)*107371,195001534 Kč</v>
      </c>
      <c r="CC8" s="48" t="str">
        <f t="shared" si="12"/>
        <v>Pro tuto službu se nepočítá</v>
      </c>
      <c r="CD8" s="48" t="str">
        <f t="shared" si="12"/>
        <v>Pro tuto službu se nepočítá</v>
      </c>
      <c r="CE8" s="48" t="str">
        <f t="shared" si="12"/>
        <v>Pro tuto službu se nepočítá</v>
      </c>
      <c r="CH8" s="7" t="s">
        <v>656</v>
      </c>
    </row>
    <row r="9" spans="1:92" x14ac:dyDescent="0.3">
      <c r="A9" s="7" t="s">
        <v>657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 t="str">
        <f t="shared" si="13"/>
        <v>42</v>
      </c>
      <c r="Q9" s="7" t="s">
        <v>657</v>
      </c>
      <c r="R9" s="90">
        <v>674086.98759895563</v>
      </c>
      <c r="S9" s="90">
        <v>0</v>
      </c>
      <c r="T9" s="90">
        <v>51849.999999999985</v>
      </c>
      <c r="U9" s="90">
        <v>0</v>
      </c>
      <c r="X9" s="90">
        <v>91168</v>
      </c>
      <c r="Y9" s="90">
        <v>0</v>
      </c>
      <c r="Z9" s="90">
        <v>0</v>
      </c>
      <c r="AA9" s="90">
        <v>0</v>
      </c>
      <c r="AC9" s="12" t="s">
        <v>750</v>
      </c>
      <c r="AD9" s="7"/>
      <c r="AE9" s="7"/>
      <c r="AF9" s="7"/>
      <c r="AH9" s="7" t="s">
        <v>651</v>
      </c>
      <c r="AI9" s="7"/>
      <c r="AJ9" s="7" t="s">
        <v>651</v>
      </c>
      <c r="AK9" s="7"/>
      <c r="AN9" s="6" t="s">
        <v>657</v>
      </c>
      <c r="AO9" s="6" t="s">
        <v>686</v>
      </c>
      <c r="AP9" s="6" t="s">
        <v>651</v>
      </c>
      <c r="AR9" s="6" t="s">
        <v>651</v>
      </c>
      <c r="AU9" s="92" t="s">
        <v>750</v>
      </c>
      <c r="AY9" s="42" t="str">
        <f t="shared" si="1"/>
        <v>§ 42 - Průvodcovské a předčítatelské služby</v>
      </c>
      <c r="AZ9" s="48" t="str">
        <f t="shared" si="14"/>
        <v>PPPc*Referenční hodnota</v>
      </c>
      <c r="BA9" s="48" t="str">
        <f t="shared" si="14"/>
        <v>Pro tuto službu se nepočítá</v>
      </c>
      <c r="BB9" s="48" t="str">
        <f t="shared" si="14"/>
        <v>PPPc*Referenční hodnota</v>
      </c>
      <c r="BC9" s="48" t="str">
        <f t="shared" si="14"/>
        <v>Pro tuto službu se nepočítá</v>
      </c>
      <c r="BF9" s="6" t="str">
        <f t="shared" si="15"/>
        <v>§ 42 - Průvodcovské a předčítatelské služby</v>
      </c>
      <c r="BG9" s="48" t="str">
        <f t="shared" si="16"/>
        <v>(PSS+PPPz)*Referenční hodnota</v>
      </c>
      <c r="BH9" s="48" t="str">
        <f t="shared" si="17"/>
        <v>Pro tuto službu se nepočítá</v>
      </c>
      <c r="BI9" s="48" t="str">
        <f t="shared" si="18"/>
        <v>Pro tuto službu se nepočítá</v>
      </c>
      <c r="BJ9" s="48" t="str">
        <f t="shared" si="19"/>
        <v>Pro tuto službu se nepočítá</v>
      </c>
      <c r="BN9" s="13"/>
      <c r="BO9" s="13"/>
      <c r="BP9" s="13"/>
      <c r="BQ9" s="13"/>
      <c r="BU9" s="42" t="str">
        <f t="shared" si="10"/>
        <v>§ 42 - Průvodcovské a předčítatelské služby</v>
      </c>
      <c r="BV9" s="48" t="str">
        <f t="shared" si="20"/>
        <v>PPPc*674086,987598956 Kč</v>
      </c>
      <c r="BW9" s="48" t="str">
        <f t="shared" si="11"/>
        <v>Pro tuto službu se nepočítá</v>
      </c>
      <c r="BX9" s="48" t="str">
        <f t="shared" si="11"/>
        <v>PPPc*51850 Kč</v>
      </c>
      <c r="BY9" s="48" t="str">
        <f t="shared" si="11"/>
        <v>Pro tuto službu se nepočítá</v>
      </c>
      <c r="CA9" s="6" t="str">
        <f t="shared" si="21"/>
        <v>§ 42 - Průvodcovské a předčítatelské služby</v>
      </c>
      <c r="CB9" s="48" t="str">
        <f t="shared" si="22"/>
        <v>(PSS+PPPz)*91168 Kč</v>
      </c>
      <c r="CC9" s="48" t="str">
        <f t="shared" si="12"/>
        <v>Pro tuto službu se nepočítá</v>
      </c>
      <c r="CD9" s="48" t="str">
        <f t="shared" si="12"/>
        <v>Pro tuto službu se nepočítá</v>
      </c>
      <c r="CE9" s="48" t="str">
        <f t="shared" si="12"/>
        <v>Pro tuto službu se nepočítá</v>
      </c>
      <c r="CH9" s="7" t="s">
        <v>657</v>
      </c>
    </row>
    <row r="10" spans="1:92" x14ac:dyDescent="0.3">
      <c r="A10" s="7" t="s">
        <v>658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6" t="str">
        <f t="shared" si="13"/>
        <v>43</v>
      </c>
      <c r="Q10" s="7" t="s">
        <v>658</v>
      </c>
      <c r="R10" s="90">
        <v>687533.504564984</v>
      </c>
      <c r="S10" s="90">
        <v>0</v>
      </c>
      <c r="T10" s="90">
        <v>36635.307564008639</v>
      </c>
      <c r="U10" s="90">
        <v>0</v>
      </c>
      <c r="X10" s="90">
        <v>52044.306257287208</v>
      </c>
      <c r="Y10" s="90">
        <v>0</v>
      </c>
      <c r="Z10" s="90">
        <v>0</v>
      </c>
      <c r="AA10" s="90">
        <v>0</v>
      </c>
      <c r="AC10" s="12" t="s">
        <v>750</v>
      </c>
      <c r="AD10" s="7"/>
      <c r="AE10" s="7"/>
      <c r="AF10" s="7"/>
      <c r="AH10" s="7" t="s">
        <v>651</v>
      </c>
      <c r="AI10" s="7"/>
      <c r="AJ10" s="7" t="s">
        <v>651</v>
      </c>
      <c r="AK10" s="7"/>
      <c r="AN10" s="6" t="s">
        <v>658</v>
      </c>
      <c r="AO10" s="6" t="s">
        <v>686</v>
      </c>
      <c r="AP10" s="6" t="s">
        <v>651</v>
      </c>
      <c r="AR10" s="6" t="s">
        <v>651</v>
      </c>
      <c r="AU10" s="92" t="s">
        <v>750</v>
      </c>
      <c r="AY10" s="42" t="str">
        <f t="shared" si="1"/>
        <v>§ 43 - Podpora samostatného bydlení</v>
      </c>
      <c r="AZ10" s="48" t="str">
        <f t="shared" si="14"/>
        <v>PPPc*Referenční hodnota</v>
      </c>
      <c r="BA10" s="48" t="str">
        <f t="shared" si="14"/>
        <v>Pro tuto službu se nepočítá</v>
      </c>
      <c r="BB10" s="48" t="str">
        <f t="shared" si="14"/>
        <v>PPPc*Referenční hodnota</v>
      </c>
      <c r="BC10" s="48" t="str">
        <f t="shared" si="14"/>
        <v>Pro tuto službu se nepočítá</v>
      </c>
      <c r="BF10" s="6" t="str">
        <f t="shared" si="15"/>
        <v>§ 43 - Podpora samostatného bydlení</v>
      </c>
      <c r="BG10" s="48" t="str">
        <f t="shared" si="16"/>
        <v>(PSS+PPPz)*Referenční hodnota</v>
      </c>
      <c r="BH10" s="48" t="str">
        <f t="shared" si="17"/>
        <v>Pro tuto službu se nepočítá</v>
      </c>
      <c r="BI10" s="48" t="str">
        <f t="shared" si="18"/>
        <v>Pro tuto službu se nepočítá</v>
      </c>
      <c r="BJ10" s="48" t="str">
        <f t="shared" si="19"/>
        <v>Pro tuto službu se nepočítá</v>
      </c>
      <c r="BN10" s="13"/>
      <c r="BO10" s="13"/>
      <c r="BP10" s="13"/>
      <c r="BQ10" s="13"/>
      <c r="BU10" s="42" t="str">
        <f t="shared" si="10"/>
        <v>§ 43 - Podpora samostatného bydlení</v>
      </c>
      <c r="BV10" s="48" t="str">
        <f t="shared" si="20"/>
        <v>PPPc*687533,504564984 Kč</v>
      </c>
      <c r="BW10" s="48" t="str">
        <f t="shared" si="11"/>
        <v>Pro tuto službu se nepočítá</v>
      </c>
      <c r="BX10" s="48" t="str">
        <f t="shared" si="11"/>
        <v>PPPc*36635,3075640086 Kč</v>
      </c>
      <c r="BY10" s="48" t="str">
        <f t="shared" si="11"/>
        <v>Pro tuto službu se nepočítá</v>
      </c>
      <c r="CA10" s="6" t="str">
        <f t="shared" si="21"/>
        <v>§ 43 - Podpora samostatného bydlení</v>
      </c>
      <c r="CB10" s="48" t="str">
        <f t="shared" si="22"/>
        <v>(PSS+PPPz)*52044,3062572872 Kč</v>
      </c>
      <c r="CC10" s="48" t="str">
        <f t="shared" si="12"/>
        <v>Pro tuto službu se nepočítá</v>
      </c>
      <c r="CD10" s="48" t="str">
        <f t="shared" si="12"/>
        <v>Pro tuto službu se nepočítá</v>
      </c>
      <c r="CE10" s="48" t="str">
        <f t="shared" si="12"/>
        <v>Pro tuto službu se nepočítá</v>
      </c>
      <c r="CH10" s="7" t="s">
        <v>658</v>
      </c>
    </row>
    <row r="11" spans="1:92" x14ac:dyDescent="0.3">
      <c r="A11" s="7" t="s">
        <v>659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6" t="str">
        <f t="shared" si="13"/>
        <v>44</v>
      </c>
      <c r="Q11" s="7" t="s">
        <v>659</v>
      </c>
      <c r="R11" s="90">
        <v>696647.3523332302</v>
      </c>
      <c r="S11" s="90">
        <v>0</v>
      </c>
      <c r="T11" s="90">
        <v>115739.89205783435</v>
      </c>
      <c r="U11" s="90">
        <v>48860.719999999994</v>
      </c>
      <c r="X11" s="90">
        <v>126250.18187865053</v>
      </c>
      <c r="Y11" s="90">
        <v>0</v>
      </c>
      <c r="Z11" s="90">
        <v>48518</v>
      </c>
      <c r="AA11" s="90">
        <v>32444</v>
      </c>
      <c r="AC11" s="12" t="s">
        <v>750</v>
      </c>
      <c r="AD11" s="7"/>
      <c r="AE11" s="7" t="s">
        <v>646</v>
      </c>
      <c r="AF11" s="7" t="s">
        <v>646</v>
      </c>
      <c r="AH11" s="7" t="s">
        <v>651</v>
      </c>
      <c r="AI11" s="7"/>
      <c r="AJ11" s="7" t="s">
        <v>646</v>
      </c>
      <c r="AK11" s="7" t="s">
        <v>646</v>
      </c>
      <c r="AN11" s="6" t="s">
        <v>659</v>
      </c>
      <c r="AO11" s="6" t="s">
        <v>688</v>
      </c>
      <c r="AP11" s="6" t="s">
        <v>651</v>
      </c>
      <c r="AR11" s="6" t="s">
        <v>646</v>
      </c>
      <c r="AS11" s="6" t="s">
        <v>646</v>
      </c>
      <c r="AU11" s="92" t="s">
        <v>750</v>
      </c>
      <c r="AW11" s="6" t="s">
        <v>646</v>
      </c>
      <c r="AX11" s="6" t="s">
        <v>646</v>
      </c>
      <c r="AY11" s="42" t="str">
        <f t="shared" si="1"/>
        <v>§ 44 - Odlehčovací služby</v>
      </c>
      <c r="AZ11" s="48" t="str">
        <f t="shared" si="14"/>
        <v>PPPc*Referenční hodnota</v>
      </c>
      <c r="BA11" s="48" t="str">
        <f t="shared" si="14"/>
        <v>Pro tuto službu se nepočítá</v>
      </c>
      <c r="BB11" s="48" t="str">
        <f t="shared" si="14"/>
        <v>kapacita1*Referenční hodnota</v>
      </c>
      <c r="BC11" s="48" t="str">
        <f t="shared" si="14"/>
        <v>kapacita1*Referenční hodnota</v>
      </c>
      <c r="BF11" s="6" t="str">
        <f t="shared" si="15"/>
        <v>§ 44 - Odlehčovací služby</v>
      </c>
      <c r="BG11" s="48" t="str">
        <f t="shared" si="16"/>
        <v>(PSS+PPPz)*Referenční hodnota</v>
      </c>
      <c r="BH11" s="48" t="str">
        <f t="shared" si="17"/>
        <v>Pro tuto službu se nepočítá</v>
      </c>
      <c r="BI11" s="48" t="str">
        <f t="shared" si="18"/>
        <v>kapacita1*Referenční hodnota</v>
      </c>
      <c r="BJ11" s="48" t="str">
        <f t="shared" si="19"/>
        <v>kapacita1*Referenční hodnota</v>
      </c>
      <c r="BN11" s="13"/>
      <c r="BO11" s="13"/>
      <c r="BP11" s="13"/>
      <c r="BQ11" s="13"/>
      <c r="BU11" s="42" t="str">
        <f t="shared" si="10"/>
        <v>§ 44 - Odlehčovací služby</v>
      </c>
      <c r="BV11" s="48" t="str">
        <f t="shared" si="20"/>
        <v>PPPc*696647,35233323 Kč</v>
      </c>
      <c r="BW11" s="48" t="str">
        <f t="shared" si="11"/>
        <v>Pro tuto službu se nepočítá</v>
      </c>
      <c r="BX11" s="48" t="str">
        <f t="shared" si="11"/>
        <v>kapacita1*115739,892057834 Kč</v>
      </c>
      <c r="BY11" s="48" t="str">
        <f t="shared" si="11"/>
        <v>kapacita1*48860,72 Kč</v>
      </c>
      <c r="CA11" s="6" t="str">
        <f t="shared" si="21"/>
        <v>§ 44 - Odlehčovací služby</v>
      </c>
      <c r="CB11" s="48" t="str">
        <f t="shared" si="22"/>
        <v>(PSS+PPPz)*126250,181878651 Kč</v>
      </c>
      <c r="CC11" s="48" t="str">
        <f t="shared" si="12"/>
        <v>Pro tuto službu se nepočítá</v>
      </c>
      <c r="CD11" s="48" t="str">
        <f t="shared" si="12"/>
        <v>kapacita1*48518 Kč</v>
      </c>
      <c r="CE11" s="48" t="str">
        <f t="shared" si="12"/>
        <v>kapacita1*32444 Kč</v>
      </c>
      <c r="CH11" s="7" t="s">
        <v>659</v>
      </c>
      <c r="CN11" s="82"/>
    </row>
    <row r="12" spans="1:92" x14ac:dyDescent="0.3">
      <c r="A12" s="7" t="s">
        <v>660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 t="str">
        <f t="shared" si="13"/>
        <v>45</v>
      </c>
      <c r="Q12" s="7" t="s">
        <v>660</v>
      </c>
      <c r="R12" s="90">
        <v>668686.11727267771</v>
      </c>
      <c r="S12" s="90">
        <v>0</v>
      </c>
      <c r="T12" s="90">
        <v>36494.226154534401</v>
      </c>
      <c r="U12" s="90">
        <v>1442.2389841269842</v>
      </c>
      <c r="X12" s="90">
        <v>119931.21907641561</v>
      </c>
      <c r="Y12" s="90">
        <v>0</v>
      </c>
      <c r="Z12" s="90">
        <v>0</v>
      </c>
      <c r="AA12" s="90">
        <v>0</v>
      </c>
      <c r="AC12" s="12" t="s">
        <v>750</v>
      </c>
      <c r="AD12" s="7"/>
      <c r="AE12" s="7"/>
      <c r="AF12" s="7" t="s">
        <v>652</v>
      </c>
      <c r="AH12" s="7" t="s">
        <v>651</v>
      </c>
      <c r="AI12" s="7"/>
      <c r="AJ12" s="7" t="s">
        <v>652</v>
      </c>
      <c r="AK12" s="7" t="s">
        <v>652</v>
      </c>
      <c r="AN12" s="6" t="s">
        <v>660</v>
      </c>
      <c r="AO12" s="6" t="s">
        <v>689</v>
      </c>
      <c r="AP12" s="6" t="s">
        <v>651</v>
      </c>
      <c r="AR12" s="6" t="s">
        <v>652</v>
      </c>
      <c r="AS12" s="6" t="s">
        <v>652</v>
      </c>
      <c r="AU12" s="92" t="s">
        <v>750</v>
      </c>
      <c r="AX12" s="6" t="s">
        <v>652</v>
      </c>
      <c r="AY12" s="42" t="str">
        <f t="shared" si="1"/>
        <v>§ 45 - Centra denních služeb</v>
      </c>
      <c r="AZ12" s="48" t="str">
        <f t="shared" si="14"/>
        <v>PPPc*Referenční hodnota</v>
      </c>
      <c r="BA12" s="48" t="str">
        <f t="shared" si="14"/>
        <v>Pro tuto službu se nepočítá</v>
      </c>
      <c r="BB12" s="48" t="str">
        <f t="shared" si="14"/>
        <v>kapacita3*Referenční hodnota</v>
      </c>
      <c r="BC12" s="48" t="str">
        <f t="shared" si="14"/>
        <v>kapacita3*Referenční hodnota</v>
      </c>
      <c r="BF12" s="6" t="str">
        <f t="shared" si="15"/>
        <v>§ 45 - Centra denních služeb</v>
      </c>
      <c r="BG12" s="48" t="str">
        <f t="shared" si="16"/>
        <v>(PSS+PPPz)*Referenční hodnota</v>
      </c>
      <c r="BH12" s="48" t="str">
        <f t="shared" si="17"/>
        <v>Pro tuto službu se nepočítá</v>
      </c>
      <c r="BI12" s="48" t="str">
        <f t="shared" si="18"/>
        <v>Pro tuto službu se nepočítá</v>
      </c>
      <c r="BJ12" s="48" t="str">
        <f t="shared" si="19"/>
        <v>kapacita3*Referenční hodnota</v>
      </c>
      <c r="BN12" s="13"/>
      <c r="BO12" s="13"/>
      <c r="BP12" s="13"/>
      <c r="BQ12" s="13"/>
      <c r="BU12" s="42" t="str">
        <f t="shared" si="10"/>
        <v>§ 45 - Centra denních služeb</v>
      </c>
      <c r="BV12" s="48" t="str">
        <f t="shared" si="20"/>
        <v>PPPc*668686,117272678 Kč</v>
      </c>
      <c r="BW12" s="48" t="str">
        <f t="shared" si="11"/>
        <v>Pro tuto službu se nepočítá</v>
      </c>
      <c r="BX12" s="48" t="str">
        <f t="shared" si="11"/>
        <v>kapacita3*36494,2261545344 Kč</v>
      </c>
      <c r="BY12" s="48" t="str">
        <f t="shared" si="11"/>
        <v>kapacita3*1442,23898412698 Kč</v>
      </c>
      <c r="CA12" s="6" t="str">
        <f t="shared" si="21"/>
        <v>§ 45 - Centra denních služeb</v>
      </c>
      <c r="CB12" s="48" t="str">
        <f t="shared" si="22"/>
        <v>(PSS+PPPz)*119931,219076416 Kč</v>
      </c>
      <c r="CC12" s="48" t="str">
        <f t="shared" si="12"/>
        <v>Pro tuto službu se nepočítá</v>
      </c>
      <c r="CD12" s="48" t="str">
        <f t="shared" si="12"/>
        <v>Pro tuto službu se nepočítá</v>
      </c>
      <c r="CE12" s="48" t="str">
        <f t="shared" si="12"/>
        <v>kapacita3*0 Kč</v>
      </c>
      <c r="CH12" s="7" t="s">
        <v>660</v>
      </c>
    </row>
    <row r="13" spans="1:92" x14ac:dyDescent="0.3">
      <c r="A13" s="7" t="s">
        <v>661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6" t="str">
        <f t="shared" si="13"/>
        <v>46</v>
      </c>
      <c r="Q13" s="7" t="s">
        <v>661</v>
      </c>
      <c r="R13" s="90">
        <v>693116.68959891784</v>
      </c>
      <c r="S13" s="90">
        <v>0</v>
      </c>
      <c r="T13" s="90">
        <v>50288.539740715474</v>
      </c>
      <c r="U13" s="90">
        <v>9448.9399999999987</v>
      </c>
      <c r="X13" s="90">
        <v>130466.44021739131</v>
      </c>
      <c r="Y13" s="90">
        <v>0</v>
      </c>
      <c r="Z13" s="90">
        <v>0</v>
      </c>
      <c r="AA13" s="90">
        <v>4516.166666666667</v>
      </c>
      <c r="AC13" s="12" t="s">
        <v>750</v>
      </c>
      <c r="AD13" s="7"/>
      <c r="AE13" s="7"/>
      <c r="AF13" s="7" t="s">
        <v>652</v>
      </c>
      <c r="AH13" s="7" t="s">
        <v>651</v>
      </c>
      <c r="AI13" s="7"/>
      <c r="AJ13" s="7" t="s">
        <v>652</v>
      </c>
      <c r="AK13" s="7" t="s">
        <v>652</v>
      </c>
      <c r="AN13" s="6" t="s">
        <v>661</v>
      </c>
      <c r="AO13" s="6" t="s">
        <v>689</v>
      </c>
      <c r="AP13" s="6" t="s">
        <v>651</v>
      </c>
      <c r="AR13" s="6" t="s">
        <v>652</v>
      </c>
      <c r="AS13" s="6" t="s">
        <v>652</v>
      </c>
      <c r="AU13" s="92" t="s">
        <v>750</v>
      </c>
      <c r="AX13" s="6" t="s">
        <v>652</v>
      </c>
      <c r="AY13" s="42" t="str">
        <f t="shared" si="1"/>
        <v>§ 46 - Denní stacionáře</v>
      </c>
      <c r="AZ13" s="48" t="str">
        <f t="shared" si="14"/>
        <v>PPPc*Referenční hodnota</v>
      </c>
      <c r="BA13" s="48" t="str">
        <f t="shared" si="14"/>
        <v>Pro tuto službu se nepočítá</v>
      </c>
      <c r="BB13" s="48" t="str">
        <f t="shared" si="14"/>
        <v>kapacita3*Referenční hodnota</v>
      </c>
      <c r="BC13" s="48" t="str">
        <f t="shared" si="14"/>
        <v>kapacita3*Referenční hodnota</v>
      </c>
      <c r="BF13" s="6" t="str">
        <f t="shared" si="15"/>
        <v>§ 46 - Denní stacionáře</v>
      </c>
      <c r="BG13" s="48" t="str">
        <f t="shared" si="16"/>
        <v>(PSS+PPPz)*Referenční hodnota</v>
      </c>
      <c r="BH13" s="48" t="str">
        <f t="shared" si="17"/>
        <v>Pro tuto službu se nepočítá</v>
      </c>
      <c r="BI13" s="48" t="str">
        <f t="shared" si="18"/>
        <v>Pro tuto službu se nepočítá</v>
      </c>
      <c r="BJ13" s="48" t="str">
        <f t="shared" si="19"/>
        <v>kapacita3*Referenční hodnota</v>
      </c>
      <c r="BN13" s="13"/>
      <c r="BO13" s="13"/>
      <c r="BP13" s="13"/>
      <c r="BQ13" s="13"/>
      <c r="BU13" s="42" t="str">
        <f t="shared" si="10"/>
        <v>§ 46 - Denní stacionáře</v>
      </c>
      <c r="BV13" s="48" t="str">
        <f t="shared" si="20"/>
        <v>PPPc*693116,689598918 Kč</v>
      </c>
      <c r="BW13" s="48" t="str">
        <f t="shared" si="11"/>
        <v>Pro tuto službu se nepočítá</v>
      </c>
      <c r="BX13" s="48" t="str">
        <f t="shared" si="11"/>
        <v>kapacita3*50288,5397407155 Kč</v>
      </c>
      <c r="BY13" s="48" t="str">
        <f t="shared" si="11"/>
        <v>kapacita3*9448,94 Kč</v>
      </c>
      <c r="CA13" s="6" t="str">
        <f t="shared" ref="CA13:CA17" si="23">BU13</f>
        <v>§ 46 - Denní stacionáře</v>
      </c>
      <c r="CB13" s="48" t="str">
        <f t="shared" si="22"/>
        <v>(PSS+PPPz)*130466,440217391 Kč</v>
      </c>
      <c r="CC13" s="48" t="str">
        <f t="shared" si="12"/>
        <v>Pro tuto službu se nepočítá</v>
      </c>
      <c r="CD13" s="48" t="str">
        <f t="shared" si="12"/>
        <v>Pro tuto službu se nepočítá</v>
      </c>
      <c r="CE13" s="48" t="str">
        <f t="shared" si="12"/>
        <v>kapacita3*4516,16666666667 Kč</v>
      </c>
      <c r="CH13" s="7" t="s">
        <v>661</v>
      </c>
    </row>
    <row r="14" spans="1:92" x14ac:dyDescent="0.3">
      <c r="A14" s="7" t="s">
        <v>662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6" t="str">
        <f t="shared" si="13"/>
        <v>47</v>
      </c>
      <c r="Q14" s="7" t="s">
        <v>662</v>
      </c>
      <c r="R14" s="90">
        <v>687671.84152669739</v>
      </c>
      <c r="S14" s="90">
        <v>891453.14321458375</v>
      </c>
      <c r="T14" s="90">
        <v>141890.61140744653</v>
      </c>
      <c r="U14" s="90">
        <v>48578.852179335845</v>
      </c>
      <c r="X14" s="90">
        <v>77662.172413793101</v>
      </c>
      <c r="Y14" s="90">
        <v>0</v>
      </c>
      <c r="Z14" s="90">
        <v>32777.599999999999</v>
      </c>
      <c r="AA14" s="90">
        <v>26519</v>
      </c>
      <c r="AC14" s="7" t="s">
        <v>646</v>
      </c>
      <c r="AD14" s="7" t="s">
        <v>646</v>
      </c>
      <c r="AE14" s="7" t="s">
        <v>646</v>
      </c>
      <c r="AF14" s="7" t="s">
        <v>646</v>
      </c>
      <c r="AH14" s="7" t="s">
        <v>649</v>
      </c>
      <c r="AI14" s="7" t="s">
        <v>650</v>
      </c>
      <c r="AJ14" s="7" t="s">
        <v>646</v>
      </c>
      <c r="AK14" s="7" t="s">
        <v>646</v>
      </c>
      <c r="AN14" s="6" t="s">
        <v>662</v>
      </c>
      <c r="AO14" s="6" t="s">
        <v>690</v>
      </c>
      <c r="AP14" s="6" t="s">
        <v>649</v>
      </c>
      <c r="AQ14" s="6" t="s">
        <v>650</v>
      </c>
      <c r="AR14" s="6" t="s">
        <v>646</v>
      </c>
      <c r="AS14" s="6" t="s">
        <v>646</v>
      </c>
      <c r="AU14" s="6" t="s">
        <v>646</v>
      </c>
      <c r="AV14" s="6" t="s">
        <v>646</v>
      </c>
      <c r="AW14" s="6" t="s">
        <v>646</v>
      </c>
      <c r="AX14" s="6" t="s">
        <v>646</v>
      </c>
      <c r="AY14" s="42" t="str">
        <f t="shared" si="1"/>
        <v>§ 47 - Týdenní stacionáře</v>
      </c>
      <c r="AZ14" s="48" t="str">
        <f t="shared" si="14"/>
        <v>PPPs*Referenční hodnota</v>
      </c>
      <c r="BA14" s="48" t="str">
        <f t="shared" si="14"/>
        <v>PPPz*Referenční hodnota</v>
      </c>
      <c r="BB14" s="48" t="str">
        <f t="shared" si="14"/>
        <v>kapacita1*Referenční hodnota</v>
      </c>
      <c r="BC14" s="48" t="str">
        <f t="shared" si="14"/>
        <v>kapacita1*Referenční hodnota</v>
      </c>
      <c r="BF14" s="6" t="str">
        <f t="shared" si="15"/>
        <v>§ 47 - Týdenní stacionáře</v>
      </c>
      <c r="BG14" s="48" t="str">
        <f t="shared" si="16"/>
        <v>kapacita1*Referenční hodnota</v>
      </c>
      <c r="BH14" s="48" t="str">
        <f t="shared" si="17"/>
        <v>kapacita1*Referenční hodnota</v>
      </c>
      <c r="BI14" s="48" t="str">
        <f t="shared" si="18"/>
        <v>kapacita1*Referenční hodnota</v>
      </c>
      <c r="BJ14" s="48" t="str">
        <f t="shared" si="19"/>
        <v>kapacita1*Referenční hodnota</v>
      </c>
      <c r="BN14" s="13"/>
      <c r="BO14" s="13"/>
      <c r="BP14" s="13"/>
      <c r="BQ14" s="13"/>
      <c r="BU14" s="42" t="str">
        <f t="shared" si="10"/>
        <v>§ 47 - Týdenní stacionáře</v>
      </c>
      <c r="BV14" s="48" t="str">
        <f t="shared" si="20"/>
        <v>PPPs*687671,841526697 Kč</v>
      </c>
      <c r="BW14" s="48" t="str">
        <f t="shared" si="11"/>
        <v>PPPz*891453,143214584 Kč</v>
      </c>
      <c r="BX14" s="48" t="str">
        <f t="shared" si="11"/>
        <v>kapacita1*141890,611407447 Kč</v>
      </c>
      <c r="BY14" s="48" t="str">
        <f t="shared" si="11"/>
        <v>kapacita1*48578,8521793358 Kč</v>
      </c>
      <c r="CA14" s="6" t="str">
        <f t="shared" si="23"/>
        <v>§ 47 - Týdenní stacionáře</v>
      </c>
      <c r="CB14" s="48" t="str">
        <f t="shared" si="22"/>
        <v>kapacita1*77662,1724137931 Kč</v>
      </c>
      <c r="CC14" s="48" t="str">
        <f t="shared" si="12"/>
        <v>kapacita1*0 Kč</v>
      </c>
      <c r="CD14" s="48" t="str">
        <f t="shared" si="12"/>
        <v>kapacita1*32777,6 Kč</v>
      </c>
      <c r="CE14" s="48" t="str">
        <f t="shared" si="12"/>
        <v>kapacita1*26519 Kč</v>
      </c>
      <c r="CH14" s="7" t="s">
        <v>662</v>
      </c>
    </row>
    <row r="15" spans="1:92" x14ac:dyDescent="0.3">
      <c r="A15" s="7" t="s">
        <v>663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6" t="str">
        <f t="shared" si="13"/>
        <v>48</v>
      </c>
      <c r="Q15" s="7" t="s">
        <v>663</v>
      </c>
      <c r="R15" s="90">
        <v>691396.51476309588</v>
      </c>
      <c r="S15" s="90">
        <v>994961.19994728873</v>
      </c>
      <c r="T15" s="90">
        <v>175338.24210017838</v>
      </c>
      <c r="U15" s="90">
        <v>83450.881671688563</v>
      </c>
      <c r="X15" s="11">
        <v>161283.23776223775</v>
      </c>
      <c r="Y15" s="90">
        <v>26666.979148936171</v>
      </c>
      <c r="Z15" s="9">
        <v>58735.90642347344</v>
      </c>
      <c r="AA15" s="9">
        <v>49379.077777777784</v>
      </c>
      <c r="AC15" s="7" t="s">
        <v>646</v>
      </c>
      <c r="AD15" s="7" t="s">
        <v>646</v>
      </c>
      <c r="AE15" s="7" t="s">
        <v>646</v>
      </c>
      <c r="AF15" s="7" t="s">
        <v>646</v>
      </c>
      <c r="AH15" s="7" t="s">
        <v>649</v>
      </c>
      <c r="AI15" s="7" t="s">
        <v>650</v>
      </c>
      <c r="AJ15" s="7" t="s">
        <v>646</v>
      </c>
      <c r="AK15" s="7" t="s">
        <v>646</v>
      </c>
      <c r="AN15" s="6" t="s">
        <v>663</v>
      </c>
      <c r="AO15" s="6" t="s">
        <v>690</v>
      </c>
      <c r="AP15" s="6" t="s">
        <v>649</v>
      </c>
      <c r="AQ15" s="6" t="s">
        <v>650</v>
      </c>
      <c r="AR15" s="6" t="s">
        <v>646</v>
      </c>
      <c r="AS15" s="6" t="s">
        <v>646</v>
      </c>
      <c r="AU15" s="6" t="s">
        <v>646</v>
      </c>
      <c r="AV15" s="6" t="s">
        <v>646</v>
      </c>
      <c r="AW15" s="6" t="s">
        <v>646</v>
      </c>
      <c r="AX15" s="6" t="s">
        <v>646</v>
      </c>
      <c r="AY15" s="42" t="str">
        <f t="shared" si="1"/>
        <v>§ 48 - Domovy pro osoby se zdravotním postižením</v>
      </c>
      <c r="AZ15" s="48" t="str">
        <f t="shared" si="14"/>
        <v>PPPs*Referenční hodnota</v>
      </c>
      <c r="BA15" s="48" t="str">
        <f t="shared" si="14"/>
        <v>PPPz*Referenční hodnota</v>
      </c>
      <c r="BB15" s="48" t="str">
        <f t="shared" si="14"/>
        <v>kapacita1*Referenční hodnota</v>
      </c>
      <c r="BC15" s="48" t="str">
        <f t="shared" si="14"/>
        <v>kapacita1*Referenční hodnota</v>
      </c>
      <c r="BF15" s="6" t="str">
        <f t="shared" ref="BF15:BF19" si="24">AY15</f>
        <v>§ 48 - Domovy pro osoby se zdravotním postižením</v>
      </c>
      <c r="BG15" s="48" t="str">
        <f t="shared" ref="BG15:BG19" si="25">IF(AC15=0,"Pro tuto službu se nepočítá",CONCATENATE(AC15,"*","Referenční hodnota"))</f>
        <v>kapacita1*Referenční hodnota</v>
      </c>
      <c r="BH15" s="48" t="str">
        <f t="shared" ref="BH15:BH19" si="26">IF(AD15=0,"Pro tuto službu se nepočítá",CONCATENATE(AD15,"*","Referenční hodnota"))</f>
        <v>kapacita1*Referenční hodnota</v>
      </c>
      <c r="BI15" s="48" t="str">
        <f t="shared" ref="BI15:BI19" si="27">IF(AE15=0,"Pro tuto službu se nepočítá",CONCATENATE(AE15,"*","Referenční hodnota"))</f>
        <v>kapacita1*Referenční hodnota</v>
      </c>
      <c r="BJ15" s="48" t="str">
        <f t="shared" ref="BJ15:BJ19" si="28">IF(AF15=0,"Pro tuto službu se nepočítá",CONCATENATE(AF15,"*","Referenční hodnota"))</f>
        <v>kapacita1*Referenční hodnota</v>
      </c>
      <c r="BN15" s="13"/>
      <c r="BO15" s="13"/>
      <c r="BP15" s="13"/>
      <c r="BQ15" s="13"/>
      <c r="BU15" s="42" t="str">
        <f t="shared" si="10"/>
        <v>§ 48 - Domovy pro osoby se zdravotním postižením</v>
      </c>
      <c r="BV15" s="48" t="str">
        <f t="shared" si="20"/>
        <v>PPPs*691396,514763096 Kč</v>
      </c>
      <c r="BW15" s="48" t="str">
        <f t="shared" si="11"/>
        <v>PPPz*994961,199947289 Kč</v>
      </c>
      <c r="BX15" s="48" t="str">
        <f t="shared" si="11"/>
        <v>kapacita1*175338,242100178 Kč</v>
      </c>
      <c r="BY15" s="48" t="str">
        <f t="shared" si="11"/>
        <v>kapacita1*83450,8816716886 Kč</v>
      </c>
      <c r="CA15" s="6" t="str">
        <f t="shared" si="23"/>
        <v>§ 48 - Domovy pro osoby se zdravotním postižením</v>
      </c>
      <c r="CB15" s="48" t="str">
        <f t="shared" si="22"/>
        <v>kapacita1*161283,237762238 Kč</v>
      </c>
      <c r="CC15" s="48" t="str">
        <f t="shared" si="12"/>
        <v>kapacita1*26666,9791489362 Kč</v>
      </c>
      <c r="CD15" s="48" t="str">
        <f t="shared" si="12"/>
        <v>kapacita1*58735,9064234734 Kč</v>
      </c>
      <c r="CE15" s="48" t="str">
        <f t="shared" si="12"/>
        <v>kapacita1*49379,0777777778 Kč</v>
      </c>
      <c r="CH15" s="7" t="s">
        <v>663</v>
      </c>
    </row>
    <row r="16" spans="1:92" x14ac:dyDescent="0.3">
      <c r="A16" s="7" t="s">
        <v>664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6" t="str">
        <f t="shared" si="13"/>
        <v>49</v>
      </c>
      <c r="Q16" s="7" t="s">
        <v>664</v>
      </c>
      <c r="R16" s="90">
        <v>660365.81777293619</v>
      </c>
      <c r="S16" s="90">
        <v>975887.70656159159</v>
      </c>
      <c r="T16" s="90">
        <v>151831.26677343479</v>
      </c>
      <c r="U16" s="90">
        <v>86082.325502295906</v>
      </c>
      <c r="X16" s="11">
        <v>141932.27499999999</v>
      </c>
      <c r="Y16" s="90">
        <v>26068.130434782608</v>
      </c>
      <c r="Z16" s="11">
        <v>75276.518867924533</v>
      </c>
      <c r="AA16" s="11">
        <v>59468.446428571428</v>
      </c>
      <c r="AC16" s="7" t="s">
        <v>646</v>
      </c>
      <c r="AD16" s="7" t="s">
        <v>646</v>
      </c>
      <c r="AE16" s="7" t="s">
        <v>646</v>
      </c>
      <c r="AF16" s="7" t="s">
        <v>646</v>
      </c>
      <c r="AH16" s="7" t="s">
        <v>649</v>
      </c>
      <c r="AI16" s="7" t="s">
        <v>650</v>
      </c>
      <c r="AJ16" s="7" t="s">
        <v>646</v>
      </c>
      <c r="AK16" s="7" t="s">
        <v>646</v>
      </c>
      <c r="AN16" s="6" t="s">
        <v>664</v>
      </c>
      <c r="AO16" s="6" t="s">
        <v>690</v>
      </c>
      <c r="AP16" s="6" t="s">
        <v>649</v>
      </c>
      <c r="AQ16" s="6" t="s">
        <v>650</v>
      </c>
      <c r="AR16" s="6" t="s">
        <v>646</v>
      </c>
      <c r="AS16" s="6" t="s">
        <v>646</v>
      </c>
      <c r="AU16" s="6" t="s">
        <v>646</v>
      </c>
      <c r="AV16" s="6" t="s">
        <v>646</v>
      </c>
      <c r="AW16" s="6" t="s">
        <v>646</v>
      </c>
      <c r="AX16" s="6" t="s">
        <v>646</v>
      </c>
      <c r="AY16" s="42" t="str">
        <f t="shared" si="1"/>
        <v>§ 49 - Domovy pro seniory</v>
      </c>
      <c r="AZ16" s="48" t="str">
        <f t="shared" si="14"/>
        <v>PPPs*Referenční hodnota</v>
      </c>
      <c r="BA16" s="48" t="str">
        <f t="shared" si="14"/>
        <v>PPPz*Referenční hodnota</v>
      </c>
      <c r="BB16" s="48" t="str">
        <f t="shared" si="14"/>
        <v>kapacita1*Referenční hodnota</v>
      </c>
      <c r="BC16" s="48" t="str">
        <f t="shared" si="14"/>
        <v>kapacita1*Referenční hodnota</v>
      </c>
      <c r="BF16" s="6" t="str">
        <f t="shared" si="24"/>
        <v>§ 49 - Domovy pro seniory</v>
      </c>
      <c r="BG16" s="48" t="str">
        <f t="shared" si="25"/>
        <v>kapacita1*Referenční hodnota</v>
      </c>
      <c r="BH16" s="48" t="str">
        <f t="shared" si="26"/>
        <v>kapacita1*Referenční hodnota</v>
      </c>
      <c r="BI16" s="48" t="str">
        <f t="shared" si="27"/>
        <v>kapacita1*Referenční hodnota</v>
      </c>
      <c r="BJ16" s="48" t="str">
        <f t="shared" si="28"/>
        <v>kapacita1*Referenční hodnota</v>
      </c>
      <c r="BN16" s="13"/>
      <c r="BO16" s="13"/>
      <c r="BP16" s="13"/>
      <c r="BQ16" s="13"/>
      <c r="BU16" s="42" t="str">
        <f t="shared" si="10"/>
        <v>§ 49 - Domovy pro seniory</v>
      </c>
      <c r="BV16" s="48" t="str">
        <f t="shared" si="20"/>
        <v>PPPs*660365,817772936 Kč</v>
      </c>
      <c r="BW16" s="48" t="str">
        <f t="shared" si="11"/>
        <v>PPPz*975887,706561592 Kč</v>
      </c>
      <c r="BX16" s="48" t="str">
        <f t="shared" si="11"/>
        <v>kapacita1*151831,266773435 Kč</v>
      </c>
      <c r="BY16" s="48" t="str">
        <f t="shared" si="11"/>
        <v>kapacita1*86082,3255022959 Kč</v>
      </c>
      <c r="CA16" s="6" t="str">
        <f t="shared" si="23"/>
        <v>§ 49 - Domovy pro seniory</v>
      </c>
      <c r="CB16" s="48" t="str">
        <f t="shared" si="22"/>
        <v>kapacita1*141932,275 Kč</v>
      </c>
      <c r="CC16" s="48" t="str">
        <f t="shared" si="12"/>
        <v>kapacita1*26068,1304347826 Kč</v>
      </c>
      <c r="CD16" s="48" t="str">
        <f t="shared" si="12"/>
        <v>kapacita1*75276,5188679245 Kč</v>
      </c>
      <c r="CE16" s="48" t="str">
        <f t="shared" si="12"/>
        <v>kapacita1*59468,4464285714 Kč</v>
      </c>
      <c r="CH16" s="7" t="s">
        <v>664</v>
      </c>
    </row>
    <row r="17" spans="1:86" x14ac:dyDescent="0.3">
      <c r="A17" s="7" t="s">
        <v>665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6" t="str">
        <f t="shared" si="13"/>
        <v>50</v>
      </c>
      <c r="Q17" s="7" t="s">
        <v>665</v>
      </c>
      <c r="R17" s="90">
        <v>689084.53381082462</v>
      </c>
      <c r="S17" s="90">
        <v>994272.77674497361</v>
      </c>
      <c r="T17" s="90">
        <v>163927.51237040322</v>
      </c>
      <c r="U17" s="90">
        <v>82424.386308240326</v>
      </c>
      <c r="X17" s="11">
        <v>173240.22388059701</v>
      </c>
      <c r="Y17" s="90">
        <v>36856.895833333328</v>
      </c>
      <c r="Z17" s="11">
        <v>73758.518382352937</v>
      </c>
      <c r="AA17" s="11">
        <v>60146.577126779215</v>
      </c>
      <c r="AC17" s="7" t="s">
        <v>646</v>
      </c>
      <c r="AD17" s="7" t="s">
        <v>646</v>
      </c>
      <c r="AE17" s="7" t="s">
        <v>646</v>
      </c>
      <c r="AF17" s="7" t="s">
        <v>646</v>
      </c>
      <c r="AH17" s="7" t="s">
        <v>649</v>
      </c>
      <c r="AI17" s="7" t="s">
        <v>650</v>
      </c>
      <c r="AJ17" s="7" t="s">
        <v>646</v>
      </c>
      <c r="AK17" s="7" t="s">
        <v>646</v>
      </c>
      <c r="AN17" s="6" t="s">
        <v>665</v>
      </c>
      <c r="AO17" s="6" t="s">
        <v>690</v>
      </c>
      <c r="AP17" s="6" t="s">
        <v>649</v>
      </c>
      <c r="AQ17" s="6" t="s">
        <v>650</v>
      </c>
      <c r="AR17" s="6" t="s">
        <v>646</v>
      </c>
      <c r="AS17" s="6" t="s">
        <v>646</v>
      </c>
      <c r="AU17" s="6" t="s">
        <v>646</v>
      </c>
      <c r="AV17" s="6" t="s">
        <v>646</v>
      </c>
      <c r="AW17" s="6" t="s">
        <v>646</v>
      </c>
      <c r="AX17" s="6" t="s">
        <v>646</v>
      </c>
      <c r="AY17" s="42" t="str">
        <f t="shared" si="1"/>
        <v>§ 50 - Domovy se zvláštním režimem</v>
      </c>
      <c r="AZ17" s="48" t="str">
        <f t="shared" si="14"/>
        <v>PPPs*Referenční hodnota</v>
      </c>
      <c r="BA17" s="48" t="str">
        <f t="shared" si="14"/>
        <v>PPPz*Referenční hodnota</v>
      </c>
      <c r="BB17" s="48" t="str">
        <f t="shared" si="14"/>
        <v>kapacita1*Referenční hodnota</v>
      </c>
      <c r="BC17" s="48" t="str">
        <f t="shared" si="14"/>
        <v>kapacita1*Referenční hodnota</v>
      </c>
      <c r="BF17" s="6" t="str">
        <f t="shared" si="24"/>
        <v>§ 50 - Domovy se zvláštním režimem</v>
      </c>
      <c r="BG17" s="48" t="str">
        <f t="shared" si="25"/>
        <v>kapacita1*Referenční hodnota</v>
      </c>
      <c r="BH17" s="48" t="str">
        <f t="shared" si="26"/>
        <v>kapacita1*Referenční hodnota</v>
      </c>
      <c r="BI17" s="48" t="str">
        <f t="shared" si="27"/>
        <v>kapacita1*Referenční hodnota</v>
      </c>
      <c r="BJ17" s="48" t="str">
        <f t="shared" si="28"/>
        <v>kapacita1*Referenční hodnota</v>
      </c>
      <c r="BN17" s="13"/>
      <c r="BO17" s="13"/>
      <c r="BP17" s="13"/>
      <c r="BQ17" s="13"/>
      <c r="BU17" s="42" t="str">
        <f t="shared" si="10"/>
        <v>§ 50 - Domovy se zvláštním režimem</v>
      </c>
      <c r="BV17" s="48" t="str">
        <f t="shared" si="20"/>
        <v>PPPs*689084,533810825 Kč</v>
      </c>
      <c r="BW17" s="48" t="str">
        <f t="shared" si="11"/>
        <v>PPPz*994272,776744974 Kč</v>
      </c>
      <c r="BX17" s="48" t="str">
        <f t="shared" si="11"/>
        <v>kapacita1*163927,512370403 Kč</v>
      </c>
      <c r="BY17" s="48" t="str">
        <f t="shared" si="11"/>
        <v>kapacita1*82424,3863082403 Kč</v>
      </c>
      <c r="CA17" s="6" t="str">
        <f t="shared" si="23"/>
        <v>§ 50 - Domovy se zvláštním režimem</v>
      </c>
      <c r="CB17" s="48" t="str">
        <f t="shared" si="22"/>
        <v>kapacita1*173240,223880597 Kč</v>
      </c>
      <c r="CC17" s="48" t="str">
        <f t="shared" si="12"/>
        <v>kapacita1*36856,8958333333 Kč</v>
      </c>
      <c r="CD17" s="48" t="str">
        <f t="shared" si="12"/>
        <v>kapacita1*73758,5183823529 Kč</v>
      </c>
      <c r="CE17" s="48" t="str">
        <f t="shared" si="12"/>
        <v>kapacita1*60146,5771267792 Kč</v>
      </c>
      <c r="CH17" s="7" t="s">
        <v>665</v>
      </c>
    </row>
    <row r="18" spans="1:86" x14ac:dyDescent="0.3">
      <c r="A18" s="7" t="s">
        <v>666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6" t="str">
        <f t="shared" si="13"/>
        <v>51</v>
      </c>
      <c r="Q18" s="7" t="s">
        <v>666</v>
      </c>
      <c r="R18" s="90">
        <v>715097.92167726136</v>
      </c>
      <c r="S18" s="90">
        <v>0</v>
      </c>
      <c r="T18" s="90">
        <v>100818.52314609189</v>
      </c>
      <c r="U18" s="90">
        <v>5986.7818181818175</v>
      </c>
      <c r="X18" s="90">
        <v>95345.532718120812</v>
      </c>
      <c r="Y18" s="90">
        <v>0</v>
      </c>
      <c r="Z18" s="90">
        <v>58392.888888888891</v>
      </c>
      <c r="AA18" s="90">
        <v>576</v>
      </c>
      <c r="AC18" s="12" t="s">
        <v>750</v>
      </c>
      <c r="AD18" s="7"/>
      <c r="AE18" s="7" t="s">
        <v>646</v>
      </c>
      <c r="AF18" s="7" t="s">
        <v>646</v>
      </c>
      <c r="AH18" s="7" t="s">
        <v>651</v>
      </c>
      <c r="AI18" s="7"/>
      <c r="AJ18" s="7" t="s">
        <v>646</v>
      </c>
      <c r="AK18" s="7" t="s">
        <v>646</v>
      </c>
      <c r="AN18" s="6" t="s">
        <v>666</v>
      </c>
      <c r="AO18" s="6" t="s">
        <v>691</v>
      </c>
      <c r="AP18" s="6" t="s">
        <v>651</v>
      </c>
      <c r="AR18" s="6" t="s">
        <v>646</v>
      </c>
      <c r="AS18" s="6" t="s">
        <v>646</v>
      </c>
      <c r="AU18" s="6" t="s">
        <v>750</v>
      </c>
      <c r="AW18" s="6" t="s">
        <v>646</v>
      </c>
      <c r="AX18" s="6" t="s">
        <v>646</v>
      </c>
      <c r="AY18" s="42" t="str">
        <f t="shared" si="1"/>
        <v>§ 51 - Chráněné bydlení</v>
      </c>
      <c r="AZ18" s="48" t="str">
        <f t="shared" si="14"/>
        <v>PPPc*Referenční hodnota</v>
      </c>
      <c r="BA18" s="48" t="str">
        <f t="shared" si="14"/>
        <v>Pro tuto službu se nepočítá</v>
      </c>
      <c r="BB18" s="48" t="str">
        <f t="shared" si="14"/>
        <v>kapacita1*Referenční hodnota</v>
      </c>
      <c r="BC18" s="48" t="str">
        <f t="shared" si="14"/>
        <v>kapacita1*Referenční hodnota</v>
      </c>
      <c r="BF18" s="6" t="str">
        <f t="shared" si="24"/>
        <v>§ 51 - Chráněné bydlení</v>
      </c>
      <c r="BG18" s="48" t="str">
        <f t="shared" si="25"/>
        <v>(PSS+PPPz)*Referenční hodnota</v>
      </c>
      <c r="BH18" s="48" t="str">
        <f t="shared" si="26"/>
        <v>Pro tuto službu se nepočítá</v>
      </c>
      <c r="BI18" s="48" t="str">
        <f t="shared" si="27"/>
        <v>kapacita1*Referenční hodnota</v>
      </c>
      <c r="BJ18" s="48" t="str">
        <f t="shared" si="28"/>
        <v>kapacita1*Referenční hodnota</v>
      </c>
      <c r="BN18" s="13"/>
      <c r="BO18" s="13"/>
      <c r="BP18" s="13"/>
      <c r="BQ18" s="13"/>
      <c r="BU18" s="42" t="str">
        <f t="shared" si="10"/>
        <v>§ 51 - Chráněné bydlení</v>
      </c>
      <c r="BV18" s="48" t="str">
        <f t="shared" si="20"/>
        <v>PPPc*715097,921677261 Kč</v>
      </c>
      <c r="BW18" s="48" t="str">
        <f t="shared" si="11"/>
        <v>Pro tuto službu se nepočítá</v>
      </c>
      <c r="BX18" s="48" t="str">
        <f t="shared" si="11"/>
        <v>kapacita1*100818,523146092 Kč</v>
      </c>
      <c r="BY18" s="48" t="str">
        <f t="shared" si="11"/>
        <v>kapacita1*5986,78181818182 Kč</v>
      </c>
      <c r="CA18" s="6" t="str">
        <f t="shared" ref="CA18:CA37" si="29">BU18</f>
        <v>§ 51 - Chráněné bydlení</v>
      </c>
      <c r="CB18" s="48" t="str">
        <f t="shared" si="22"/>
        <v>(PSS+PPPz)*95345,5327181208 Kč</v>
      </c>
      <c r="CC18" s="48" t="str">
        <f t="shared" si="12"/>
        <v>Pro tuto službu se nepočítá</v>
      </c>
      <c r="CD18" s="48" t="str">
        <f t="shared" si="12"/>
        <v>kapacita1*58392,8888888889 Kč</v>
      </c>
      <c r="CE18" s="48" t="str">
        <f t="shared" si="12"/>
        <v>kapacita1*576 Kč</v>
      </c>
      <c r="CH18" s="7" t="s">
        <v>666</v>
      </c>
    </row>
    <row r="19" spans="1:86" x14ac:dyDescent="0.3">
      <c r="A19" s="7" t="s">
        <v>667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 t="str">
        <f t="shared" si="13"/>
        <v>52</v>
      </c>
      <c r="Q19" s="7" t="s">
        <v>667</v>
      </c>
      <c r="R19" s="90">
        <v>673369.42771532759</v>
      </c>
      <c r="S19" s="90">
        <v>879982.7683087344</v>
      </c>
      <c r="T19" s="90">
        <v>89294.782119603522</v>
      </c>
      <c r="U19" s="90">
        <v>48713.907999999996</v>
      </c>
      <c r="X19" s="11">
        <v>129401.125</v>
      </c>
      <c r="Y19" s="90">
        <v>9887.875</v>
      </c>
      <c r="Z19" s="11">
        <v>55867.35</v>
      </c>
      <c r="AA19" s="11">
        <v>45961.24</v>
      </c>
      <c r="AC19" s="7" t="s">
        <v>646</v>
      </c>
      <c r="AD19" s="7" t="s">
        <v>646</v>
      </c>
      <c r="AE19" s="7" t="s">
        <v>646</v>
      </c>
      <c r="AF19" s="7" t="s">
        <v>646</v>
      </c>
      <c r="AH19" s="7" t="s">
        <v>649</v>
      </c>
      <c r="AI19" s="7" t="s">
        <v>650</v>
      </c>
      <c r="AJ19" s="7" t="s">
        <v>646</v>
      </c>
      <c r="AK19" s="7" t="s">
        <v>646</v>
      </c>
      <c r="AN19" s="6" t="s">
        <v>667</v>
      </c>
      <c r="AO19" s="6" t="s">
        <v>690</v>
      </c>
      <c r="AP19" s="6" t="s">
        <v>649</v>
      </c>
      <c r="AQ19" s="6" t="s">
        <v>650</v>
      </c>
      <c r="AR19" s="6" t="s">
        <v>646</v>
      </c>
      <c r="AS19" s="6" t="s">
        <v>646</v>
      </c>
      <c r="AU19" s="6" t="s">
        <v>646</v>
      </c>
      <c r="AV19" s="6" t="s">
        <v>646</v>
      </c>
      <c r="AW19" s="6" t="s">
        <v>646</v>
      </c>
      <c r="AX19" s="6" t="s">
        <v>646</v>
      </c>
      <c r="AY19" s="42" t="str">
        <f t="shared" si="1"/>
        <v>§ 52 - Sociální služby poskytované ve zdravotnických zařízeních ústavní péče</v>
      </c>
      <c r="AZ19" s="48" t="str">
        <f t="shared" si="14"/>
        <v>PPPs*Referenční hodnota</v>
      </c>
      <c r="BA19" s="48" t="str">
        <f t="shared" si="14"/>
        <v>PPPz*Referenční hodnota</v>
      </c>
      <c r="BB19" s="48" t="str">
        <f t="shared" si="14"/>
        <v>kapacita1*Referenční hodnota</v>
      </c>
      <c r="BC19" s="48" t="str">
        <f t="shared" si="14"/>
        <v>kapacita1*Referenční hodnota</v>
      </c>
      <c r="BF19" s="6" t="str">
        <f t="shared" si="24"/>
        <v>§ 52 - Sociální služby poskytované ve zdravotnických zařízeních ústavní péče</v>
      </c>
      <c r="BG19" s="48" t="str">
        <f t="shared" si="25"/>
        <v>kapacita1*Referenční hodnota</v>
      </c>
      <c r="BH19" s="48" t="str">
        <f t="shared" si="26"/>
        <v>kapacita1*Referenční hodnota</v>
      </c>
      <c r="BI19" s="48" t="str">
        <f t="shared" si="27"/>
        <v>kapacita1*Referenční hodnota</v>
      </c>
      <c r="BJ19" s="48" t="str">
        <f t="shared" si="28"/>
        <v>kapacita1*Referenční hodnota</v>
      </c>
      <c r="BN19" s="13"/>
      <c r="BO19" s="13"/>
      <c r="BP19" s="13"/>
      <c r="BQ19" s="13"/>
      <c r="BU19" s="42" t="str">
        <f t="shared" si="10"/>
        <v>§ 52 - Sociální služby poskytované ve zdravotnických zařízeních ústavní péče</v>
      </c>
      <c r="BV19" s="48" t="str">
        <f t="shared" si="20"/>
        <v>PPPs*673369,427715328 Kč</v>
      </c>
      <c r="BW19" s="48" t="str">
        <f t="shared" si="11"/>
        <v>PPPz*879982,768308734 Kč</v>
      </c>
      <c r="BX19" s="48" t="str">
        <f t="shared" si="11"/>
        <v>kapacita1*89294,7821196035 Kč</v>
      </c>
      <c r="BY19" s="48" t="str">
        <f t="shared" si="11"/>
        <v>kapacita1*48713,908 Kč</v>
      </c>
      <c r="CA19" s="6" t="str">
        <f t="shared" si="29"/>
        <v>§ 52 - Sociální služby poskytované ve zdravotnických zařízeních ústavní péče</v>
      </c>
      <c r="CB19" s="48" t="str">
        <f t="shared" si="22"/>
        <v>kapacita1*129401,125 Kč</v>
      </c>
      <c r="CC19" s="48" t="str">
        <f t="shared" si="12"/>
        <v>kapacita1*9887,875 Kč</v>
      </c>
      <c r="CD19" s="48" t="str">
        <f t="shared" si="12"/>
        <v>kapacita1*55867,35 Kč</v>
      </c>
      <c r="CE19" s="48" t="str">
        <f t="shared" si="12"/>
        <v>kapacita1*45961,24 Kč</v>
      </c>
      <c r="CH19" s="7" t="s">
        <v>667</v>
      </c>
    </row>
    <row r="20" spans="1:86" x14ac:dyDescent="0.3">
      <c r="A20" s="7" t="s">
        <v>668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6" t="str">
        <f t="shared" si="13"/>
        <v>54</v>
      </c>
      <c r="Q20" s="7" t="s">
        <v>668</v>
      </c>
      <c r="R20" s="90">
        <v>862894.02560423757</v>
      </c>
      <c r="S20" s="90">
        <v>0</v>
      </c>
      <c r="T20" s="90">
        <v>91343.810309636508</v>
      </c>
      <c r="U20" s="90">
        <v>0</v>
      </c>
      <c r="X20" s="90">
        <v>0</v>
      </c>
      <c r="Y20" s="90">
        <v>0</v>
      </c>
      <c r="Z20" s="90">
        <v>0</v>
      </c>
      <c r="AA20" s="90">
        <v>0</v>
      </c>
      <c r="AC20" s="7"/>
      <c r="AD20" s="7"/>
      <c r="AE20" s="7"/>
      <c r="AF20" s="7"/>
      <c r="AH20" s="7" t="s">
        <v>651</v>
      </c>
      <c r="AI20" s="7"/>
      <c r="AJ20" s="7" t="s">
        <v>651</v>
      </c>
      <c r="AK20" s="7"/>
      <c r="AN20" s="6" t="s">
        <v>668</v>
      </c>
      <c r="AO20" s="6" t="s">
        <v>685</v>
      </c>
      <c r="AP20" s="6" t="s">
        <v>651</v>
      </c>
      <c r="AR20" s="6" t="s">
        <v>651</v>
      </c>
      <c r="AY20" s="42" t="str">
        <f t="shared" si="1"/>
        <v>§ 54 - Raná péče</v>
      </c>
      <c r="AZ20" s="48" t="str">
        <f t="shared" ref="AZ20:AZ37" si="30">IF(AP20=0,"Pro tuto službu se nepočítá",CONCATENATE(AP20,"*","Referenční hodnota"))</f>
        <v>PPPc*Referenční hodnota</v>
      </c>
      <c r="BA20" s="48" t="str">
        <f t="shared" ref="BA20:BA37" si="31">IF(AQ20=0,"Pro tuto službu se nepočítá",CONCATENATE(AQ20,"*","Referenční hodnota"))</f>
        <v>Pro tuto službu se nepočítá</v>
      </c>
      <c r="BB20" s="48" t="str">
        <f t="shared" ref="BB20:BB37" si="32">IF(AR20=0,"Pro tuto službu se nepočítá",CONCATENATE(AR20,"*","Referenční hodnota"))</f>
        <v>PPPc*Referenční hodnota</v>
      </c>
      <c r="BC20" s="48" t="str">
        <f t="shared" ref="BC20:BC37" si="33">IF(AS20=0,"Pro tuto službu se nepočítá",CONCATENATE(AS20,"*","Referenční hodnota"))</f>
        <v>Pro tuto službu se nepočítá</v>
      </c>
      <c r="BF20" s="6" t="str">
        <f t="shared" ref="BF20:BF37" si="34">AY20</f>
        <v>§ 54 - Raná péče</v>
      </c>
      <c r="BG20" s="48" t="str">
        <f t="shared" ref="BG20:BG37" si="35">IF(AC20=0,"Pro tuto službu se nepočítá",CONCATENATE(AC20,"*","Referenční hodnota"))</f>
        <v>Pro tuto službu se nepočítá</v>
      </c>
      <c r="BH20" s="48" t="str">
        <f t="shared" ref="BH20:BH37" si="36">IF(AD20=0,"Pro tuto službu se nepočítá",CONCATENATE(AD20,"*","Referenční hodnota"))</f>
        <v>Pro tuto službu se nepočítá</v>
      </c>
      <c r="BI20" s="48" t="str">
        <f t="shared" ref="BI20:BI37" si="37">IF(AE20=0,"Pro tuto službu se nepočítá",CONCATENATE(AE20,"*","Referenční hodnota"))</f>
        <v>Pro tuto službu se nepočítá</v>
      </c>
      <c r="BJ20" s="48" t="str">
        <f t="shared" ref="BJ20:BJ37" si="38">IF(AF20=0,"Pro tuto službu se nepočítá",CONCATENATE(AF20,"*","Referenční hodnota"))</f>
        <v>Pro tuto službu se nepočítá</v>
      </c>
      <c r="BN20" s="13"/>
      <c r="BO20" s="13"/>
      <c r="BP20" s="13"/>
      <c r="BQ20" s="13"/>
      <c r="BU20" s="42" t="str">
        <f t="shared" si="10"/>
        <v>§ 54 - Raná péče</v>
      </c>
      <c r="BV20" s="48" t="str">
        <f t="shared" si="20"/>
        <v>PPPc*862894,025604238 Kč</v>
      </c>
      <c r="BW20" s="48" t="str">
        <f t="shared" si="11"/>
        <v>Pro tuto službu se nepočítá</v>
      </c>
      <c r="BX20" s="48" t="str">
        <f t="shared" si="11"/>
        <v>PPPc*91343,8103096365 Kč</v>
      </c>
      <c r="BY20" s="48" t="str">
        <f t="shared" si="11"/>
        <v>Pro tuto službu se nepočítá</v>
      </c>
      <c r="CA20" s="6" t="str">
        <f t="shared" si="29"/>
        <v>§ 54 - Raná péče</v>
      </c>
      <c r="CB20" s="48" t="str">
        <f t="shared" si="22"/>
        <v>Pro tuto službu se nepočítá</v>
      </c>
      <c r="CC20" s="48" t="str">
        <f t="shared" si="12"/>
        <v>Pro tuto službu se nepočítá</v>
      </c>
      <c r="CD20" s="48" t="str">
        <f t="shared" si="12"/>
        <v>Pro tuto službu se nepočítá</v>
      </c>
      <c r="CE20" s="48" t="str">
        <f t="shared" si="12"/>
        <v>Pro tuto službu se nepočítá</v>
      </c>
      <c r="CH20" s="7" t="s">
        <v>668</v>
      </c>
    </row>
    <row r="21" spans="1:86" x14ac:dyDescent="0.3">
      <c r="A21" s="6" t="s">
        <v>743</v>
      </c>
      <c r="C21" s="7"/>
      <c r="D21" s="7"/>
      <c r="E21" s="7"/>
      <c r="F21" s="7"/>
      <c r="G21" s="7"/>
      <c r="H21" s="7"/>
      <c r="I21" s="7"/>
      <c r="J21" s="7"/>
      <c r="L21" s="7"/>
      <c r="M21" s="7"/>
      <c r="N21" s="7"/>
      <c r="O21" s="7"/>
      <c r="P21" s="6" t="str">
        <f t="shared" si="13"/>
        <v>55</v>
      </c>
      <c r="Q21" s="6" t="s">
        <v>743</v>
      </c>
      <c r="R21" s="90">
        <v>688918.70797053573</v>
      </c>
      <c r="S21" s="90">
        <v>0</v>
      </c>
      <c r="T21" s="90">
        <v>48044.179218970363</v>
      </c>
      <c r="U21" s="90">
        <v>0</v>
      </c>
      <c r="X21" s="90">
        <v>0</v>
      </c>
      <c r="Y21" s="90">
        <v>0</v>
      </c>
      <c r="Z21" s="90">
        <v>0</v>
      </c>
      <c r="AA21" s="90">
        <v>0</v>
      </c>
      <c r="AC21" s="7"/>
      <c r="AD21" s="7"/>
      <c r="AE21" s="7"/>
      <c r="AF21" s="7"/>
      <c r="AH21" s="7" t="s">
        <v>651</v>
      </c>
      <c r="AI21" s="7"/>
      <c r="AJ21" s="7" t="s">
        <v>651</v>
      </c>
      <c r="AK21" s="7"/>
      <c r="AN21" s="6" t="s">
        <v>743</v>
      </c>
      <c r="AP21" s="6" t="s">
        <v>651</v>
      </c>
      <c r="AR21" s="6" t="s">
        <v>651</v>
      </c>
      <c r="AY21" s="42" t="str">
        <f t="shared" si="1"/>
        <v>§ 55 - Telefonická krizová pomoc</v>
      </c>
      <c r="AZ21" s="48" t="str">
        <f t="shared" si="30"/>
        <v>PPPc*Referenční hodnota</v>
      </c>
      <c r="BA21" s="48" t="str">
        <f t="shared" si="31"/>
        <v>Pro tuto službu se nepočítá</v>
      </c>
      <c r="BB21" s="48" t="str">
        <f t="shared" si="32"/>
        <v>PPPc*Referenční hodnota</v>
      </c>
      <c r="BC21" s="48" t="str">
        <f t="shared" si="33"/>
        <v>Pro tuto službu se nepočítá</v>
      </c>
      <c r="BF21" s="6" t="str">
        <f t="shared" si="34"/>
        <v>§ 55 - Telefonická krizová pomoc</v>
      </c>
      <c r="BG21" s="48" t="str">
        <f t="shared" si="35"/>
        <v>Pro tuto službu se nepočítá</v>
      </c>
      <c r="BH21" s="48" t="str">
        <f t="shared" si="36"/>
        <v>Pro tuto službu se nepočítá</v>
      </c>
      <c r="BI21" s="48" t="str">
        <f t="shared" si="37"/>
        <v>Pro tuto službu se nepočítá</v>
      </c>
      <c r="BJ21" s="48" t="str">
        <f t="shared" si="38"/>
        <v>Pro tuto službu se nepočítá</v>
      </c>
      <c r="BN21" s="13"/>
      <c r="BO21" s="13"/>
      <c r="BP21" s="13"/>
      <c r="BQ21" s="13"/>
      <c r="BU21" s="42"/>
      <c r="BV21" s="48"/>
      <c r="BW21" s="48"/>
      <c r="BX21" s="48"/>
      <c r="BY21" s="48"/>
      <c r="CB21" s="48"/>
      <c r="CC21" s="48"/>
      <c r="CD21" s="48"/>
      <c r="CE21" s="48"/>
      <c r="CH21" s="7" t="s">
        <v>743</v>
      </c>
    </row>
    <row r="22" spans="1:86" x14ac:dyDescent="0.3">
      <c r="A22" s="7" t="s">
        <v>669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6" t="str">
        <f t="shared" si="13"/>
        <v>56</v>
      </c>
      <c r="Q22" s="7" t="s">
        <v>669</v>
      </c>
      <c r="R22" s="90">
        <v>834898.10809055925</v>
      </c>
      <c r="S22" s="90">
        <v>0</v>
      </c>
      <c r="T22" s="90">
        <v>86198.773021877889</v>
      </c>
      <c r="U22" s="90">
        <v>0</v>
      </c>
      <c r="X22" s="90">
        <v>0</v>
      </c>
      <c r="Y22" s="90">
        <v>0</v>
      </c>
      <c r="Z22" s="90">
        <v>0</v>
      </c>
      <c r="AA22" s="90">
        <v>0</v>
      </c>
      <c r="AC22" s="7"/>
      <c r="AD22" s="7"/>
      <c r="AE22" s="7"/>
      <c r="AF22" s="7"/>
      <c r="AH22" s="7" t="s">
        <v>651</v>
      </c>
      <c r="AI22" s="7"/>
      <c r="AJ22" s="7" t="s">
        <v>651</v>
      </c>
      <c r="AK22" s="7"/>
      <c r="AN22" s="6" t="s">
        <v>669</v>
      </c>
      <c r="AO22" s="6" t="s">
        <v>685</v>
      </c>
      <c r="AP22" s="6" t="s">
        <v>651</v>
      </c>
      <c r="AR22" s="6" t="s">
        <v>651</v>
      </c>
      <c r="AY22" s="42" t="str">
        <f t="shared" si="1"/>
        <v>§ 56 - Tlumočnické služby</v>
      </c>
      <c r="AZ22" s="48" t="str">
        <f t="shared" si="30"/>
        <v>PPPc*Referenční hodnota</v>
      </c>
      <c r="BA22" s="48" t="str">
        <f t="shared" si="31"/>
        <v>Pro tuto službu se nepočítá</v>
      </c>
      <c r="BB22" s="48" t="str">
        <f t="shared" si="32"/>
        <v>PPPc*Referenční hodnota</v>
      </c>
      <c r="BC22" s="48" t="str">
        <f t="shared" si="33"/>
        <v>Pro tuto službu se nepočítá</v>
      </c>
      <c r="BF22" s="6" t="str">
        <f t="shared" si="34"/>
        <v>§ 56 - Tlumočnické služby</v>
      </c>
      <c r="BG22" s="48" t="str">
        <f t="shared" si="35"/>
        <v>Pro tuto službu se nepočítá</v>
      </c>
      <c r="BH22" s="48" t="str">
        <f t="shared" si="36"/>
        <v>Pro tuto službu se nepočítá</v>
      </c>
      <c r="BI22" s="48" t="str">
        <f t="shared" si="37"/>
        <v>Pro tuto službu se nepočítá</v>
      </c>
      <c r="BJ22" s="48" t="str">
        <f t="shared" si="38"/>
        <v>Pro tuto službu se nepočítá</v>
      </c>
      <c r="BN22" s="13"/>
      <c r="BO22" s="13"/>
      <c r="BP22" s="13"/>
      <c r="BQ22" s="13"/>
      <c r="BU22" s="42" t="str">
        <f t="shared" ref="BU22:BU34" si="39">A21</f>
        <v>§ 55 - Telefonická krizová pomoc</v>
      </c>
      <c r="BV22" s="48" t="str">
        <f t="shared" si="20"/>
        <v>PPPc*834898,108090559 Kč</v>
      </c>
      <c r="BW22" s="48" t="str">
        <f t="shared" ref="BW22:BW37" si="40">IF(AQ22=0,"Pro tuto službu se nepočítá",CONCATENATE(AQ22,"*",S22," Kč"))</f>
        <v>Pro tuto službu se nepočítá</v>
      </c>
      <c r="BX22" s="48" t="str">
        <f t="shared" ref="BX22:BX37" si="41">IF(AR22=0,"Pro tuto službu se nepočítá",CONCATENATE(AR22,"*",T22," Kč"))</f>
        <v>PPPc*86198,7730218779 Kč</v>
      </c>
      <c r="BY22" s="48" t="str">
        <f t="shared" ref="BY22:BY37" si="42">IF(AS22=0,"Pro tuto službu se nepočítá",CONCATENATE(AS22,"*",U22," Kč"))</f>
        <v>Pro tuto službu se nepočítá</v>
      </c>
      <c r="CA22" s="6" t="str">
        <f t="shared" si="29"/>
        <v>§ 55 - Telefonická krizová pomoc</v>
      </c>
      <c r="CB22" s="48" t="str">
        <f t="shared" si="22"/>
        <v>Pro tuto službu se nepočítá</v>
      </c>
      <c r="CC22" s="48" t="str">
        <f t="shared" ref="CC22:CC37" si="43">IF(AD22=0,"Pro tuto službu se nepočítá",CONCATENATE(AD22,"*",Y22," Kč"))</f>
        <v>Pro tuto službu se nepočítá</v>
      </c>
      <c r="CD22" s="48" t="str">
        <f t="shared" ref="CD22:CD37" si="44">IF(AE22=0,"Pro tuto službu se nepočítá",CONCATENATE(AE22,"*",Z22," Kč"))</f>
        <v>Pro tuto službu se nepočítá</v>
      </c>
      <c r="CE22" s="48" t="str">
        <f t="shared" ref="CE22:CE37" si="45">IF(AF22=0,"Pro tuto službu se nepočítá",CONCATENATE(AF22,"*",AA22," Kč"))</f>
        <v>Pro tuto službu se nepočítá</v>
      </c>
      <c r="CH22" s="7" t="s">
        <v>669</v>
      </c>
    </row>
    <row r="23" spans="1:86" x14ac:dyDescent="0.3">
      <c r="A23" s="7" t="s">
        <v>670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6" t="str">
        <f t="shared" si="13"/>
        <v>57</v>
      </c>
      <c r="Q23" s="7" t="s">
        <v>670</v>
      </c>
      <c r="R23" s="90">
        <v>718272.52183109825</v>
      </c>
      <c r="S23" s="90">
        <v>0</v>
      </c>
      <c r="T23" s="90">
        <v>52535.353115855469</v>
      </c>
      <c r="U23" s="90">
        <v>0</v>
      </c>
      <c r="X23" s="90">
        <v>0</v>
      </c>
      <c r="Y23" s="90">
        <v>0</v>
      </c>
      <c r="Z23" s="90">
        <v>22503.087719298244</v>
      </c>
      <c r="AA23" s="90">
        <v>0</v>
      </c>
      <c r="AC23" s="7"/>
      <c r="AD23" s="7"/>
      <c r="AE23" s="7" t="s">
        <v>646</v>
      </c>
      <c r="AF23" s="7"/>
      <c r="AH23" s="7" t="s">
        <v>651</v>
      </c>
      <c r="AI23" s="7"/>
      <c r="AJ23" s="7" t="s">
        <v>646</v>
      </c>
      <c r="AK23" s="7"/>
      <c r="AN23" s="6" t="s">
        <v>670</v>
      </c>
      <c r="AO23" s="6" t="s">
        <v>692</v>
      </c>
      <c r="AP23" s="6" t="s">
        <v>651</v>
      </c>
      <c r="AR23" s="6" t="s">
        <v>646</v>
      </c>
      <c r="AW23" s="6" t="s">
        <v>646</v>
      </c>
      <c r="AY23" s="42" t="str">
        <f t="shared" si="1"/>
        <v>§ 57 - Azylové domy</v>
      </c>
      <c r="AZ23" s="48" t="str">
        <f t="shared" si="30"/>
        <v>PPPc*Referenční hodnota</v>
      </c>
      <c r="BA23" s="48" t="str">
        <f t="shared" si="31"/>
        <v>Pro tuto službu se nepočítá</v>
      </c>
      <c r="BB23" s="48" t="str">
        <f t="shared" si="32"/>
        <v>kapacita1*Referenční hodnota</v>
      </c>
      <c r="BC23" s="48" t="str">
        <f t="shared" si="33"/>
        <v>Pro tuto službu se nepočítá</v>
      </c>
      <c r="BF23" s="6" t="str">
        <f t="shared" si="34"/>
        <v>§ 57 - Azylové domy</v>
      </c>
      <c r="BG23" s="48" t="str">
        <f t="shared" si="35"/>
        <v>Pro tuto službu se nepočítá</v>
      </c>
      <c r="BH23" s="48" t="str">
        <f t="shared" si="36"/>
        <v>Pro tuto službu se nepočítá</v>
      </c>
      <c r="BI23" s="48" t="str">
        <f t="shared" si="37"/>
        <v>kapacita1*Referenční hodnota</v>
      </c>
      <c r="BJ23" s="48" t="str">
        <f t="shared" si="38"/>
        <v>Pro tuto službu se nepočítá</v>
      </c>
      <c r="BN23" s="13"/>
      <c r="BO23" s="13"/>
      <c r="BP23" s="13"/>
      <c r="BQ23" s="13"/>
      <c r="BU23" s="42" t="str">
        <f t="shared" si="39"/>
        <v>§ 56 - Tlumočnické služby</v>
      </c>
      <c r="BV23" s="48" t="str">
        <f t="shared" si="20"/>
        <v>PPPc*718272,521831098 Kč</v>
      </c>
      <c r="BW23" s="48" t="str">
        <f t="shared" si="40"/>
        <v>Pro tuto službu se nepočítá</v>
      </c>
      <c r="BX23" s="48" t="str">
        <f t="shared" si="41"/>
        <v>kapacita1*52535,3531158555 Kč</v>
      </c>
      <c r="BY23" s="48" t="str">
        <f t="shared" si="42"/>
        <v>Pro tuto službu se nepočítá</v>
      </c>
      <c r="CA23" s="6" t="str">
        <f t="shared" si="29"/>
        <v>§ 56 - Tlumočnické služby</v>
      </c>
      <c r="CB23" s="48" t="str">
        <f t="shared" si="22"/>
        <v>Pro tuto službu se nepočítá</v>
      </c>
      <c r="CC23" s="48" t="str">
        <f t="shared" si="43"/>
        <v>Pro tuto službu se nepočítá</v>
      </c>
      <c r="CD23" s="48" t="str">
        <f t="shared" si="44"/>
        <v>kapacita1*22503,0877192982 Kč</v>
      </c>
      <c r="CE23" s="48" t="str">
        <f t="shared" si="45"/>
        <v>Pro tuto službu se nepočítá</v>
      </c>
      <c r="CH23" s="7" t="s">
        <v>670</v>
      </c>
    </row>
    <row r="24" spans="1:86" x14ac:dyDescent="0.3">
      <c r="A24" s="7" t="s">
        <v>671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6" t="str">
        <f t="shared" si="13"/>
        <v>58</v>
      </c>
      <c r="Q24" s="7" t="s">
        <v>671</v>
      </c>
      <c r="R24" s="90">
        <v>716814.38455176901</v>
      </c>
      <c r="S24" s="90">
        <v>0</v>
      </c>
      <c r="T24" s="90">
        <v>81134.823243840394</v>
      </c>
      <c r="U24" s="90">
        <v>0</v>
      </c>
      <c r="X24" s="90">
        <v>0</v>
      </c>
      <c r="Y24" s="90">
        <v>0</v>
      </c>
      <c r="Z24" s="90">
        <v>25485.196969696968</v>
      </c>
      <c r="AA24" s="90">
        <v>0</v>
      </c>
      <c r="AC24" s="7"/>
      <c r="AD24" s="7"/>
      <c r="AE24" s="7" t="s">
        <v>646</v>
      </c>
      <c r="AF24" s="7"/>
      <c r="AH24" s="7" t="s">
        <v>651</v>
      </c>
      <c r="AI24" s="7"/>
      <c r="AJ24" s="7" t="s">
        <v>646</v>
      </c>
      <c r="AK24" s="7"/>
      <c r="AN24" s="6" t="s">
        <v>671</v>
      </c>
      <c r="AO24" s="6" t="s">
        <v>692</v>
      </c>
      <c r="AP24" s="6" t="s">
        <v>651</v>
      </c>
      <c r="AR24" s="6" t="s">
        <v>646</v>
      </c>
      <c r="AW24" s="6" t="s">
        <v>646</v>
      </c>
      <c r="AY24" s="42" t="str">
        <f t="shared" si="1"/>
        <v>§ 58 - Domy na půl cesty</v>
      </c>
      <c r="AZ24" s="48" t="str">
        <f t="shared" si="30"/>
        <v>PPPc*Referenční hodnota</v>
      </c>
      <c r="BA24" s="48" t="str">
        <f t="shared" si="31"/>
        <v>Pro tuto službu se nepočítá</v>
      </c>
      <c r="BB24" s="48" t="str">
        <f t="shared" si="32"/>
        <v>kapacita1*Referenční hodnota</v>
      </c>
      <c r="BC24" s="48" t="str">
        <f t="shared" si="33"/>
        <v>Pro tuto službu se nepočítá</v>
      </c>
      <c r="BF24" s="6" t="str">
        <f t="shared" si="34"/>
        <v>§ 58 - Domy na půl cesty</v>
      </c>
      <c r="BG24" s="48" t="str">
        <f t="shared" si="35"/>
        <v>Pro tuto službu se nepočítá</v>
      </c>
      <c r="BH24" s="48" t="str">
        <f t="shared" si="36"/>
        <v>Pro tuto službu se nepočítá</v>
      </c>
      <c r="BI24" s="48" t="str">
        <f t="shared" si="37"/>
        <v>kapacita1*Referenční hodnota</v>
      </c>
      <c r="BJ24" s="48" t="str">
        <f t="shared" si="38"/>
        <v>Pro tuto službu se nepočítá</v>
      </c>
      <c r="BN24" s="13"/>
      <c r="BO24" s="13"/>
      <c r="BP24" s="13"/>
      <c r="BQ24" s="13"/>
      <c r="BU24" s="42" t="str">
        <f t="shared" si="39"/>
        <v>§ 57 - Azylové domy</v>
      </c>
      <c r="BV24" s="48" t="str">
        <f t="shared" si="20"/>
        <v>PPPc*716814,384551769 Kč</v>
      </c>
      <c r="BW24" s="48" t="str">
        <f t="shared" si="40"/>
        <v>Pro tuto službu se nepočítá</v>
      </c>
      <c r="BX24" s="48" t="str">
        <f t="shared" si="41"/>
        <v>kapacita1*81134,8232438404 Kč</v>
      </c>
      <c r="BY24" s="48" t="str">
        <f t="shared" si="42"/>
        <v>Pro tuto službu se nepočítá</v>
      </c>
      <c r="CA24" s="6" t="str">
        <f t="shared" si="29"/>
        <v>§ 57 - Azylové domy</v>
      </c>
      <c r="CB24" s="48" t="str">
        <f t="shared" si="22"/>
        <v>Pro tuto službu se nepočítá</v>
      </c>
      <c r="CC24" s="48" t="str">
        <f t="shared" si="43"/>
        <v>Pro tuto službu se nepočítá</v>
      </c>
      <c r="CD24" s="48" t="str">
        <f t="shared" si="44"/>
        <v>kapacita1*25485,196969697 Kč</v>
      </c>
      <c r="CE24" s="48" t="str">
        <f t="shared" si="45"/>
        <v>Pro tuto službu se nepočítá</v>
      </c>
      <c r="CH24" s="7" t="s">
        <v>671</v>
      </c>
    </row>
    <row r="25" spans="1:86" x14ac:dyDescent="0.3">
      <c r="A25" s="7" t="s">
        <v>672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6" t="str">
        <f t="shared" si="13"/>
        <v>59</v>
      </c>
      <c r="Q25" s="7" t="s">
        <v>672</v>
      </c>
      <c r="R25" s="90">
        <v>1002537.8462214051</v>
      </c>
      <c r="S25" s="90">
        <v>0</v>
      </c>
      <c r="T25" s="90">
        <v>36175.027777888245</v>
      </c>
      <c r="U25" s="90">
        <v>391.95199999999994</v>
      </c>
      <c r="X25" s="90">
        <v>0</v>
      </c>
      <c r="Y25" s="90">
        <v>0</v>
      </c>
      <c r="Z25" s="90">
        <v>0</v>
      </c>
      <c r="AA25" s="90">
        <v>0</v>
      </c>
      <c r="AC25" s="7"/>
      <c r="AD25" s="7"/>
      <c r="AE25" s="7"/>
      <c r="AF25" s="7"/>
      <c r="AH25" s="7" t="s">
        <v>651</v>
      </c>
      <c r="AI25" s="7"/>
      <c r="AJ25" s="7" t="s">
        <v>652</v>
      </c>
      <c r="AK25" s="7" t="s">
        <v>652</v>
      </c>
      <c r="AN25" s="6" t="s">
        <v>672</v>
      </c>
      <c r="AO25" s="6" t="s">
        <v>693</v>
      </c>
      <c r="AP25" s="6" t="s">
        <v>651</v>
      </c>
      <c r="AR25" s="6" t="s">
        <v>652</v>
      </c>
      <c r="AS25" s="6" t="s">
        <v>652</v>
      </c>
      <c r="AY25" s="42" t="str">
        <f t="shared" si="1"/>
        <v>§ 59 - Kontaktní centra</v>
      </c>
      <c r="AZ25" s="48" t="str">
        <f t="shared" si="30"/>
        <v>PPPc*Referenční hodnota</v>
      </c>
      <c r="BA25" s="48" t="str">
        <f t="shared" si="31"/>
        <v>Pro tuto službu se nepočítá</v>
      </c>
      <c r="BB25" s="48" t="str">
        <f t="shared" si="32"/>
        <v>kapacita3*Referenční hodnota</v>
      </c>
      <c r="BC25" s="48" t="str">
        <f t="shared" si="33"/>
        <v>kapacita3*Referenční hodnota</v>
      </c>
      <c r="BF25" s="6" t="str">
        <f t="shared" si="34"/>
        <v>§ 59 - Kontaktní centra</v>
      </c>
      <c r="BG25" s="48" t="str">
        <f t="shared" si="35"/>
        <v>Pro tuto službu se nepočítá</v>
      </c>
      <c r="BH25" s="48" t="str">
        <f t="shared" si="36"/>
        <v>Pro tuto službu se nepočítá</v>
      </c>
      <c r="BI25" s="48" t="str">
        <f t="shared" si="37"/>
        <v>Pro tuto službu se nepočítá</v>
      </c>
      <c r="BJ25" s="48" t="str">
        <f t="shared" si="38"/>
        <v>Pro tuto službu se nepočítá</v>
      </c>
      <c r="BN25" s="13"/>
      <c r="BO25" s="13"/>
      <c r="BP25" s="13"/>
      <c r="BQ25" s="13"/>
      <c r="BU25" s="42" t="str">
        <f t="shared" si="39"/>
        <v>§ 58 - Domy na půl cesty</v>
      </c>
      <c r="BV25" s="48" t="str">
        <f t="shared" si="20"/>
        <v>PPPc*1002537,84622141 Kč</v>
      </c>
      <c r="BW25" s="48" t="str">
        <f t="shared" si="40"/>
        <v>Pro tuto službu se nepočítá</v>
      </c>
      <c r="BX25" s="48" t="str">
        <f t="shared" si="41"/>
        <v>kapacita3*36175,0277778882 Kč</v>
      </c>
      <c r="BY25" s="48" t="str">
        <f t="shared" si="42"/>
        <v>kapacita3*391,952 Kč</v>
      </c>
      <c r="CA25" s="6" t="str">
        <f t="shared" si="29"/>
        <v>§ 58 - Domy na půl cesty</v>
      </c>
      <c r="CB25" s="48" t="str">
        <f t="shared" si="22"/>
        <v>Pro tuto službu se nepočítá</v>
      </c>
      <c r="CC25" s="48" t="str">
        <f t="shared" si="43"/>
        <v>Pro tuto službu se nepočítá</v>
      </c>
      <c r="CD25" s="48" t="str">
        <f t="shared" si="44"/>
        <v>Pro tuto službu se nepočítá</v>
      </c>
      <c r="CE25" s="48" t="str">
        <f t="shared" si="45"/>
        <v>Pro tuto službu se nepočítá</v>
      </c>
      <c r="CH25" s="7" t="s">
        <v>672</v>
      </c>
    </row>
    <row r="26" spans="1:86" x14ac:dyDescent="0.3">
      <c r="A26" s="7" t="s">
        <v>673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6" t="str">
        <f t="shared" si="13"/>
        <v>60</v>
      </c>
      <c r="Q26" s="7" t="s">
        <v>673</v>
      </c>
      <c r="R26" s="90">
        <v>820944.9600947604</v>
      </c>
      <c r="S26" s="90">
        <v>0</v>
      </c>
      <c r="T26" s="90">
        <v>121930.01904761906</v>
      </c>
      <c r="U26" s="90">
        <v>0</v>
      </c>
      <c r="X26" s="90">
        <v>0</v>
      </c>
      <c r="Y26" s="90">
        <v>0</v>
      </c>
      <c r="Z26" s="90">
        <v>0</v>
      </c>
      <c r="AA26" s="90">
        <v>0</v>
      </c>
      <c r="AC26" s="7"/>
      <c r="AD26" s="7"/>
      <c r="AE26" s="7"/>
      <c r="AF26" s="7"/>
      <c r="AH26" s="7" t="s">
        <v>651</v>
      </c>
      <c r="AI26" s="7"/>
      <c r="AJ26" s="7" t="s">
        <v>651</v>
      </c>
      <c r="AK26" s="7"/>
      <c r="AN26" s="6" t="s">
        <v>673</v>
      </c>
      <c r="AO26" s="6" t="s">
        <v>685</v>
      </c>
      <c r="AP26" s="6" t="s">
        <v>651</v>
      </c>
      <c r="AR26" s="6" t="s">
        <v>651</v>
      </c>
      <c r="AY26" s="42" t="str">
        <f t="shared" si="1"/>
        <v>§ 60 - Krizová pomoc</v>
      </c>
      <c r="AZ26" s="48" t="str">
        <f t="shared" si="30"/>
        <v>PPPc*Referenční hodnota</v>
      </c>
      <c r="BA26" s="48" t="str">
        <f t="shared" si="31"/>
        <v>Pro tuto službu se nepočítá</v>
      </c>
      <c r="BB26" s="48" t="str">
        <f t="shared" si="32"/>
        <v>PPPc*Referenční hodnota</v>
      </c>
      <c r="BC26" s="48" t="str">
        <f t="shared" si="33"/>
        <v>Pro tuto službu se nepočítá</v>
      </c>
      <c r="BF26" s="6" t="str">
        <f t="shared" si="34"/>
        <v>§ 60 - Krizová pomoc</v>
      </c>
      <c r="BG26" s="48" t="str">
        <f t="shared" si="35"/>
        <v>Pro tuto službu se nepočítá</v>
      </c>
      <c r="BH26" s="48" t="str">
        <f t="shared" si="36"/>
        <v>Pro tuto službu se nepočítá</v>
      </c>
      <c r="BI26" s="48" t="str">
        <f t="shared" si="37"/>
        <v>Pro tuto službu se nepočítá</v>
      </c>
      <c r="BJ26" s="48" t="str">
        <f t="shared" si="38"/>
        <v>Pro tuto službu se nepočítá</v>
      </c>
      <c r="BN26" s="13"/>
      <c r="BO26" s="13"/>
      <c r="BP26" s="13"/>
      <c r="BQ26" s="13"/>
      <c r="BU26" s="42" t="str">
        <f t="shared" si="39"/>
        <v>§ 59 - Kontaktní centra</v>
      </c>
      <c r="BV26" s="48" t="str">
        <f t="shared" si="20"/>
        <v>PPPc*820944,96009476 Kč</v>
      </c>
      <c r="BW26" s="48" t="str">
        <f t="shared" si="40"/>
        <v>Pro tuto službu se nepočítá</v>
      </c>
      <c r="BX26" s="48" t="str">
        <f t="shared" si="41"/>
        <v>PPPc*121930,019047619 Kč</v>
      </c>
      <c r="BY26" s="48" t="str">
        <f t="shared" si="42"/>
        <v>Pro tuto službu se nepočítá</v>
      </c>
      <c r="CA26" s="6" t="str">
        <f t="shared" si="29"/>
        <v>§ 59 - Kontaktní centra</v>
      </c>
      <c r="CB26" s="48" t="str">
        <f t="shared" si="22"/>
        <v>Pro tuto službu se nepočítá</v>
      </c>
      <c r="CC26" s="48" t="str">
        <f t="shared" si="43"/>
        <v>Pro tuto službu se nepočítá</v>
      </c>
      <c r="CD26" s="48" t="str">
        <f t="shared" si="44"/>
        <v>Pro tuto službu se nepočítá</v>
      </c>
      <c r="CE26" s="48" t="str">
        <f t="shared" si="45"/>
        <v>Pro tuto službu se nepočítá</v>
      </c>
      <c r="CH26" s="7" t="s">
        <v>673</v>
      </c>
    </row>
    <row r="27" spans="1:86" x14ac:dyDescent="0.3">
      <c r="A27" s="7" t="s">
        <v>674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3" t="s">
        <v>745</v>
      </c>
      <c r="Q27" s="7" t="s">
        <v>674</v>
      </c>
      <c r="R27" s="90">
        <v>845473.42791871098</v>
      </c>
      <c r="S27" s="90">
        <v>0</v>
      </c>
      <c r="T27" s="90">
        <v>115614.16699523271</v>
      </c>
      <c r="U27" s="90">
        <v>0</v>
      </c>
      <c r="X27" s="90">
        <v>0</v>
      </c>
      <c r="Y27" s="90">
        <v>0</v>
      </c>
      <c r="Z27" s="90">
        <v>0</v>
      </c>
      <c r="AA27" s="90">
        <v>0</v>
      </c>
      <c r="AC27" s="7"/>
      <c r="AD27" s="7"/>
      <c r="AE27" s="7"/>
      <c r="AF27" s="7"/>
      <c r="AH27" s="7" t="s">
        <v>651</v>
      </c>
      <c r="AI27" s="7"/>
      <c r="AJ27" s="7" t="s">
        <v>651</v>
      </c>
      <c r="AK27" s="7"/>
      <c r="AN27" s="6" t="s">
        <v>674</v>
      </c>
      <c r="AO27" s="6" t="s">
        <v>685</v>
      </c>
      <c r="AP27" s="6" t="s">
        <v>651</v>
      </c>
      <c r="AR27" s="6" t="s">
        <v>651</v>
      </c>
      <c r="AY27" s="42" t="str">
        <f t="shared" si="1"/>
        <v>§ 60 a) - Intervenční centra</v>
      </c>
      <c r="AZ27" s="48" t="str">
        <f t="shared" si="30"/>
        <v>PPPc*Referenční hodnota</v>
      </c>
      <c r="BA27" s="48" t="str">
        <f t="shared" si="31"/>
        <v>Pro tuto službu se nepočítá</v>
      </c>
      <c r="BB27" s="48" t="str">
        <f t="shared" si="32"/>
        <v>PPPc*Referenční hodnota</v>
      </c>
      <c r="BC27" s="48" t="str">
        <f t="shared" si="33"/>
        <v>Pro tuto službu se nepočítá</v>
      </c>
      <c r="BF27" s="6" t="str">
        <f t="shared" si="34"/>
        <v>§ 60 a) - Intervenční centra</v>
      </c>
      <c r="BG27" s="48" t="str">
        <f t="shared" si="35"/>
        <v>Pro tuto službu se nepočítá</v>
      </c>
      <c r="BH27" s="48" t="str">
        <f t="shared" si="36"/>
        <v>Pro tuto službu se nepočítá</v>
      </c>
      <c r="BI27" s="48" t="str">
        <f t="shared" si="37"/>
        <v>Pro tuto službu se nepočítá</v>
      </c>
      <c r="BJ27" s="48" t="str">
        <f t="shared" si="38"/>
        <v>Pro tuto službu se nepočítá</v>
      </c>
      <c r="BN27" s="13"/>
      <c r="BO27" s="13"/>
      <c r="BP27" s="13"/>
      <c r="BQ27" s="13"/>
      <c r="BU27" s="42" t="str">
        <f t="shared" si="39"/>
        <v>§ 60 - Krizová pomoc</v>
      </c>
      <c r="BV27" s="48" t="str">
        <f t="shared" si="20"/>
        <v>PPPc*845473,427918711 Kč</v>
      </c>
      <c r="BW27" s="48" t="str">
        <f t="shared" si="40"/>
        <v>Pro tuto službu se nepočítá</v>
      </c>
      <c r="BX27" s="48" t="str">
        <f t="shared" si="41"/>
        <v>PPPc*115614,166995233 Kč</v>
      </c>
      <c r="BY27" s="48" t="str">
        <f t="shared" si="42"/>
        <v>Pro tuto službu se nepočítá</v>
      </c>
      <c r="CA27" s="6" t="str">
        <f t="shared" si="29"/>
        <v>§ 60 - Krizová pomoc</v>
      </c>
      <c r="CB27" s="48" t="str">
        <f t="shared" si="22"/>
        <v>Pro tuto službu se nepočítá</v>
      </c>
      <c r="CC27" s="48" t="str">
        <f t="shared" si="43"/>
        <v>Pro tuto službu se nepočítá</v>
      </c>
      <c r="CD27" s="48" t="str">
        <f t="shared" si="44"/>
        <v>Pro tuto službu se nepočítá</v>
      </c>
      <c r="CE27" s="48" t="str">
        <f t="shared" si="45"/>
        <v>Pro tuto službu se nepočítá</v>
      </c>
      <c r="CH27" s="7" t="s">
        <v>674</v>
      </c>
    </row>
    <row r="28" spans="1:86" x14ac:dyDescent="0.3">
      <c r="A28" s="7" t="s">
        <v>675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6" t="str">
        <f t="shared" si="13"/>
        <v>61</v>
      </c>
      <c r="Q28" s="7" t="s">
        <v>675</v>
      </c>
      <c r="R28" s="90">
        <v>660662.02495395485</v>
      </c>
      <c r="S28" s="90">
        <v>0</v>
      </c>
      <c r="T28" s="90">
        <v>144042.18548396573</v>
      </c>
      <c r="U28" s="90">
        <v>0</v>
      </c>
      <c r="X28" s="90">
        <v>0</v>
      </c>
      <c r="Y28" s="90">
        <v>0</v>
      </c>
      <c r="Z28" s="90">
        <v>0</v>
      </c>
      <c r="AA28" s="90">
        <v>0</v>
      </c>
      <c r="AC28" s="7"/>
      <c r="AD28" s="7"/>
      <c r="AE28" s="7"/>
      <c r="AF28" s="7"/>
      <c r="AH28" s="7" t="s">
        <v>651</v>
      </c>
      <c r="AI28" s="7"/>
      <c r="AJ28" s="7" t="s">
        <v>651</v>
      </c>
      <c r="AK28" s="7"/>
      <c r="AN28" s="6" t="s">
        <v>675</v>
      </c>
      <c r="AO28" s="6" t="s">
        <v>685</v>
      </c>
      <c r="AP28" s="6" t="s">
        <v>651</v>
      </c>
      <c r="AR28" s="6" t="s">
        <v>651</v>
      </c>
      <c r="AY28" s="42" t="str">
        <f t="shared" si="1"/>
        <v>§ 61 - Nízkoprahová denní centra</v>
      </c>
      <c r="AZ28" s="48" t="str">
        <f t="shared" si="30"/>
        <v>PPPc*Referenční hodnota</v>
      </c>
      <c r="BA28" s="48" t="str">
        <f t="shared" si="31"/>
        <v>Pro tuto službu se nepočítá</v>
      </c>
      <c r="BB28" s="48" t="str">
        <f t="shared" si="32"/>
        <v>PPPc*Referenční hodnota</v>
      </c>
      <c r="BC28" s="48" t="str">
        <f t="shared" si="33"/>
        <v>Pro tuto službu se nepočítá</v>
      </c>
      <c r="BF28" s="6" t="str">
        <f t="shared" si="34"/>
        <v>§ 61 - Nízkoprahová denní centra</v>
      </c>
      <c r="BG28" s="48" t="str">
        <f t="shared" si="35"/>
        <v>Pro tuto službu se nepočítá</v>
      </c>
      <c r="BH28" s="48" t="str">
        <f t="shared" si="36"/>
        <v>Pro tuto službu se nepočítá</v>
      </c>
      <c r="BI28" s="48" t="str">
        <f t="shared" si="37"/>
        <v>Pro tuto službu se nepočítá</v>
      </c>
      <c r="BJ28" s="48" t="str">
        <f t="shared" si="38"/>
        <v>Pro tuto službu se nepočítá</v>
      </c>
      <c r="BN28" s="13"/>
      <c r="BO28" s="13"/>
      <c r="BP28" s="13"/>
      <c r="BQ28" s="13"/>
      <c r="BU28" s="42" t="str">
        <f t="shared" si="39"/>
        <v>§ 60 a) - Intervenční centra</v>
      </c>
      <c r="BV28" s="48" t="str">
        <f t="shared" si="20"/>
        <v>PPPc*660662,024953955 Kč</v>
      </c>
      <c r="BW28" s="48" t="str">
        <f t="shared" si="40"/>
        <v>Pro tuto službu se nepočítá</v>
      </c>
      <c r="BX28" s="48" t="str">
        <f t="shared" si="41"/>
        <v>PPPc*144042,185483966 Kč</v>
      </c>
      <c r="BY28" s="48" t="str">
        <f t="shared" si="42"/>
        <v>Pro tuto službu se nepočítá</v>
      </c>
      <c r="CA28" s="6" t="str">
        <f t="shared" si="29"/>
        <v>§ 60 a) - Intervenční centra</v>
      </c>
      <c r="CB28" s="48" t="str">
        <f t="shared" si="22"/>
        <v>Pro tuto službu se nepočítá</v>
      </c>
      <c r="CC28" s="48" t="str">
        <f t="shared" si="43"/>
        <v>Pro tuto službu se nepočítá</v>
      </c>
      <c r="CD28" s="48" t="str">
        <f t="shared" si="44"/>
        <v>Pro tuto službu se nepočítá</v>
      </c>
      <c r="CE28" s="48" t="str">
        <f t="shared" si="45"/>
        <v>Pro tuto službu se nepočítá</v>
      </c>
      <c r="CH28" s="7" t="s">
        <v>675</v>
      </c>
    </row>
    <row r="29" spans="1:86" x14ac:dyDescent="0.3">
      <c r="A29" s="7" t="s">
        <v>676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6" t="str">
        <f t="shared" si="13"/>
        <v>62</v>
      </c>
      <c r="Q29" s="7" t="s">
        <v>676</v>
      </c>
      <c r="R29" s="90">
        <v>709028.59266806941</v>
      </c>
      <c r="S29" s="90">
        <v>0</v>
      </c>
      <c r="T29" s="90">
        <v>106674.37154150195</v>
      </c>
      <c r="U29" s="90">
        <v>0</v>
      </c>
      <c r="X29" s="90">
        <v>0</v>
      </c>
      <c r="Y29" s="90">
        <v>0</v>
      </c>
      <c r="Z29" s="90">
        <v>0</v>
      </c>
      <c r="AA29" s="90">
        <v>0</v>
      </c>
      <c r="AC29" s="7"/>
      <c r="AD29" s="7"/>
      <c r="AE29" s="7"/>
      <c r="AF29" s="7"/>
      <c r="AH29" s="7" t="s">
        <v>651</v>
      </c>
      <c r="AI29" s="7"/>
      <c r="AJ29" s="7" t="s">
        <v>651</v>
      </c>
      <c r="AK29" s="7"/>
      <c r="AN29" s="6" t="s">
        <v>676</v>
      </c>
      <c r="AO29" s="6" t="s">
        <v>685</v>
      </c>
      <c r="AP29" s="6" t="s">
        <v>651</v>
      </c>
      <c r="AR29" s="6" t="s">
        <v>651</v>
      </c>
      <c r="AY29" s="42" t="str">
        <f t="shared" si="1"/>
        <v>§ 62 - Nízkoprahová zařízení pro děti a mládež</v>
      </c>
      <c r="AZ29" s="48" t="str">
        <f t="shared" si="30"/>
        <v>PPPc*Referenční hodnota</v>
      </c>
      <c r="BA29" s="48" t="str">
        <f t="shared" si="31"/>
        <v>Pro tuto službu se nepočítá</v>
      </c>
      <c r="BB29" s="48" t="str">
        <f t="shared" si="32"/>
        <v>PPPc*Referenční hodnota</v>
      </c>
      <c r="BC29" s="48" t="str">
        <f t="shared" si="33"/>
        <v>Pro tuto službu se nepočítá</v>
      </c>
      <c r="BF29" s="6" t="str">
        <f t="shared" si="34"/>
        <v>§ 62 - Nízkoprahová zařízení pro děti a mládež</v>
      </c>
      <c r="BG29" s="48" t="str">
        <f t="shared" si="35"/>
        <v>Pro tuto službu se nepočítá</v>
      </c>
      <c r="BH29" s="48" t="str">
        <f t="shared" si="36"/>
        <v>Pro tuto službu se nepočítá</v>
      </c>
      <c r="BI29" s="48" t="str">
        <f t="shared" si="37"/>
        <v>Pro tuto službu se nepočítá</v>
      </c>
      <c r="BJ29" s="48" t="str">
        <f t="shared" si="38"/>
        <v>Pro tuto službu se nepočítá</v>
      </c>
      <c r="BN29" s="13"/>
      <c r="BO29" s="13"/>
      <c r="BP29" s="13"/>
      <c r="BQ29" s="13"/>
      <c r="BU29" s="42" t="str">
        <f t="shared" si="39"/>
        <v>§ 61 - Nízkoprahová denní centra</v>
      </c>
      <c r="BV29" s="48" t="str">
        <f t="shared" si="20"/>
        <v>PPPc*709028,592668069 Kč</v>
      </c>
      <c r="BW29" s="48" t="str">
        <f t="shared" si="40"/>
        <v>Pro tuto službu se nepočítá</v>
      </c>
      <c r="BX29" s="48" t="str">
        <f t="shared" si="41"/>
        <v>PPPc*106674,371541502 Kč</v>
      </c>
      <c r="BY29" s="48" t="str">
        <f t="shared" si="42"/>
        <v>Pro tuto službu se nepočítá</v>
      </c>
      <c r="CA29" s="6" t="str">
        <f t="shared" si="29"/>
        <v>§ 61 - Nízkoprahová denní centra</v>
      </c>
      <c r="CB29" s="48" t="str">
        <f t="shared" si="22"/>
        <v>Pro tuto službu se nepočítá</v>
      </c>
      <c r="CC29" s="48" t="str">
        <f t="shared" si="43"/>
        <v>Pro tuto službu se nepočítá</v>
      </c>
      <c r="CD29" s="48" t="str">
        <f t="shared" si="44"/>
        <v>Pro tuto službu se nepočítá</v>
      </c>
      <c r="CE29" s="48" t="str">
        <f t="shared" si="45"/>
        <v>Pro tuto službu se nepočítá</v>
      </c>
      <c r="CH29" s="7" t="s">
        <v>676</v>
      </c>
    </row>
    <row r="30" spans="1:86" x14ac:dyDescent="0.3">
      <c r="A30" s="7" t="s">
        <v>677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6" t="str">
        <f t="shared" si="13"/>
        <v>63</v>
      </c>
      <c r="Q30" s="7" t="s">
        <v>677</v>
      </c>
      <c r="R30" s="90">
        <v>710378.46756265569</v>
      </c>
      <c r="S30" s="90">
        <v>0</v>
      </c>
      <c r="T30" s="90">
        <v>27947.076049816758</v>
      </c>
      <c r="U30" s="90">
        <v>0</v>
      </c>
      <c r="X30" s="90">
        <v>0</v>
      </c>
      <c r="Y30" s="90">
        <v>0</v>
      </c>
      <c r="Z30" s="90">
        <v>9981.4285714285706</v>
      </c>
      <c r="AA30" s="90">
        <v>0</v>
      </c>
      <c r="AC30" s="7"/>
      <c r="AD30" s="7"/>
      <c r="AE30" s="7" t="s">
        <v>646</v>
      </c>
      <c r="AF30" s="7"/>
      <c r="AH30" s="7" t="s">
        <v>651</v>
      </c>
      <c r="AI30" s="7"/>
      <c r="AJ30" s="7" t="s">
        <v>646</v>
      </c>
      <c r="AK30" s="7"/>
      <c r="AN30" s="6" t="s">
        <v>677</v>
      </c>
      <c r="AO30" s="6" t="s">
        <v>692</v>
      </c>
      <c r="AP30" s="6" t="s">
        <v>651</v>
      </c>
      <c r="AR30" s="6" t="s">
        <v>646</v>
      </c>
      <c r="AW30" s="6" t="s">
        <v>646</v>
      </c>
      <c r="AY30" s="42" t="str">
        <f t="shared" si="1"/>
        <v>§ 63 - Noclehárny</v>
      </c>
      <c r="AZ30" s="48" t="str">
        <f t="shared" si="30"/>
        <v>PPPc*Referenční hodnota</v>
      </c>
      <c r="BA30" s="48" t="str">
        <f t="shared" si="31"/>
        <v>Pro tuto službu se nepočítá</v>
      </c>
      <c r="BB30" s="48" t="str">
        <f t="shared" si="32"/>
        <v>kapacita1*Referenční hodnota</v>
      </c>
      <c r="BC30" s="48" t="str">
        <f t="shared" si="33"/>
        <v>Pro tuto službu se nepočítá</v>
      </c>
      <c r="BF30" s="6" t="str">
        <f t="shared" si="34"/>
        <v>§ 63 - Noclehárny</v>
      </c>
      <c r="BG30" s="48" t="str">
        <f t="shared" si="35"/>
        <v>Pro tuto službu se nepočítá</v>
      </c>
      <c r="BH30" s="48" t="str">
        <f t="shared" si="36"/>
        <v>Pro tuto službu se nepočítá</v>
      </c>
      <c r="BI30" s="48" t="str">
        <f t="shared" si="37"/>
        <v>kapacita1*Referenční hodnota</v>
      </c>
      <c r="BJ30" s="48" t="str">
        <f t="shared" si="38"/>
        <v>Pro tuto službu se nepočítá</v>
      </c>
      <c r="BN30" s="13"/>
      <c r="BO30" s="13"/>
      <c r="BP30" s="13"/>
      <c r="BQ30" s="13"/>
      <c r="BU30" s="42" t="str">
        <f t="shared" si="39"/>
        <v>§ 62 - Nízkoprahová zařízení pro děti a mládež</v>
      </c>
      <c r="BV30" s="48" t="str">
        <f t="shared" si="20"/>
        <v>PPPc*710378,467562656 Kč</v>
      </c>
      <c r="BW30" s="48" t="str">
        <f t="shared" si="40"/>
        <v>Pro tuto službu se nepočítá</v>
      </c>
      <c r="BX30" s="48" t="str">
        <f t="shared" si="41"/>
        <v>kapacita1*27947,0760498168 Kč</v>
      </c>
      <c r="BY30" s="48" t="str">
        <f t="shared" si="42"/>
        <v>Pro tuto službu se nepočítá</v>
      </c>
      <c r="CA30" s="6" t="str">
        <f t="shared" si="29"/>
        <v>§ 62 - Nízkoprahová zařízení pro děti a mládež</v>
      </c>
      <c r="CB30" s="48" t="str">
        <f t="shared" si="22"/>
        <v>Pro tuto službu se nepočítá</v>
      </c>
      <c r="CC30" s="48" t="str">
        <f t="shared" si="43"/>
        <v>Pro tuto službu se nepočítá</v>
      </c>
      <c r="CD30" s="48" t="str">
        <f t="shared" si="44"/>
        <v>kapacita1*9981,42857142857 Kč</v>
      </c>
      <c r="CE30" s="48" t="str">
        <f t="shared" si="45"/>
        <v>Pro tuto službu se nepočítá</v>
      </c>
      <c r="CH30" s="7" t="s">
        <v>677</v>
      </c>
    </row>
    <row r="31" spans="1:86" x14ac:dyDescent="0.3">
      <c r="A31" s="7" t="s">
        <v>678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6" t="str">
        <f t="shared" si="13"/>
        <v>64</v>
      </c>
      <c r="Q31" s="7" t="s">
        <v>678</v>
      </c>
      <c r="R31" s="90">
        <v>920578.11110917444</v>
      </c>
      <c r="S31" s="90">
        <v>0</v>
      </c>
      <c r="T31" s="90">
        <v>160784.08335972787</v>
      </c>
      <c r="U31" s="90">
        <v>0</v>
      </c>
      <c r="X31" s="90">
        <v>0</v>
      </c>
      <c r="Y31" s="90">
        <v>0</v>
      </c>
      <c r="Z31" s="90">
        <v>0</v>
      </c>
      <c r="AA31" s="90">
        <v>0</v>
      </c>
      <c r="AC31" s="7"/>
      <c r="AD31" s="7"/>
      <c r="AE31" s="7"/>
      <c r="AF31" s="7"/>
      <c r="AH31" s="7" t="s">
        <v>651</v>
      </c>
      <c r="AI31" s="7"/>
      <c r="AJ31" s="7" t="s">
        <v>651</v>
      </c>
      <c r="AK31" s="7"/>
      <c r="AN31" s="6" t="s">
        <v>678</v>
      </c>
      <c r="AO31" s="6" t="s">
        <v>685</v>
      </c>
      <c r="AP31" s="6" t="s">
        <v>651</v>
      </c>
      <c r="AR31" s="6" t="s">
        <v>651</v>
      </c>
      <c r="AY31" s="42" t="str">
        <f t="shared" si="1"/>
        <v>§ 64 - Služby následné péče</v>
      </c>
      <c r="AZ31" s="48" t="str">
        <f t="shared" si="30"/>
        <v>PPPc*Referenční hodnota</v>
      </c>
      <c r="BA31" s="48" t="str">
        <f t="shared" si="31"/>
        <v>Pro tuto službu se nepočítá</v>
      </c>
      <c r="BB31" s="48" t="str">
        <f t="shared" si="32"/>
        <v>PPPc*Referenční hodnota</v>
      </c>
      <c r="BC31" s="48" t="str">
        <f t="shared" si="33"/>
        <v>Pro tuto službu se nepočítá</v>
      </c>
      <c r="BF31" s="6" t="str">
        <f t="shared" si="34"/>
        <v>§ 64 - Služby následné péče</v>
      </c>
      <c r="BG31" s="48" t="str">
        <f t="shared" si="35"/>
        <v>Pro tuto službu se nepočítá</v>
      </c>
      <c r="BH31" s="48" t="str">
        <f t="shared" si="36"/>
        <v>Pro tuto službu se nepočítá</v>
      </c>
      <c r="BI31" s="48" t="str">
        <f t="shared" si="37"/>
        <v>Pro tuto službu se nepočítá</v>
      </c>
      <c r="BJ31" s="48" t="str">
        <f t="shared" si="38"/>
        <v>Pro tuto službu se nepočítá</v>
      </c>
      <c r="BN31" s="13"/>
      <c r="BO31" s="13"/>
      <c r="BP31" s="13"/>
      <c r="BQ31" s="13"/>
      <c r="BU31" s="42" t="str">
        <f t="shared" si="39"/>
        <v>§ 63 - Noclehárny</v>
      </c>
      <c r="BV31" s="48" t="str">
        <f t="shared" si="20"/>
        <v>PPPc*920578,111109174 Kč</v>
      </c>
      <c r="BW31" s="48" t="str">
        <f t="shared" si="40"/>
        <v>Pro tuto službu se nepočítá</v>
      </c>
      <c r="BX31" s="48" t="str">
        <f t="shared" si="41"/>
        <v>PPPc*160784,083359728 Kč</v>
      </c>
      <c r="BY31" s="48" t="str">
        <f t="shared" si="42"/>
        <v>Pro tuto službu se nepočítá</v>
      </c>
      <c r="CA31" s="6" t="str">
        <f t="shared" si="29"/>
        <v>§ 63 - Noclehárny</v>
      </c>
      <c r="CB31" s="48" t="str">
        <f t="shared" si="22"/>
        <v>Pro tuto službu se nepočítá</v>
      </c>
      <c r="CC31" s="48" t="str">
        <f t="shared" si="43"/>
        <v>Pro tuto službu se nepočítá</v>
      </c>
      <c r="CD31" s="48" t="str">
        <f t="shared" si="44"/>
        <v>Pro tuto službu se nepočítá</v>
      </c>
      <c r="CE31" s="48" t="str">
        <f t="shared" si="45"/>
        <v>Pro tuto službu se nepočítá</v>
      </c>
      <c r="CH31" s="7" t="s">
        <v>678</v>
      </c>
    </row>
    <row r="32" spans="1:86" x14ac:dyDescent="0.3">
      <c r="A32" s="7" t="s">
        <v>679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6" t="str">
        <f t="shared" si="13"/>
        <v>65</v>
      </c>
      <c r="Q32" s="7" t="s">
        <v>679</v>
      </c>
      <c r="R32" s="90">
        <v>764306.42381188786</v>
      </c>
      <c r="S32" s="90">
        <v>0</v>
      </c>
      <c r="T32" s="90">
        <v>76271.856666638691</v>
      </c>
      <c r="U32" s="90">
        <v>0</v>
      </c>
      <c r="X32" s="90">
        <v>0</v>
      </c>
      <c r="Y32" s="90">
        <v>0</v>
      </c>
      <c r="Z32" s="90">
        <v>0</v>
      </c>
      <c r="AA32" s="90">
        <v>0</v>
      </c>
      <c r="AC32" s="7"/>
      <c r="AD32" s="7"/>
      <c r="AE32" s="7"/>
      <c r="AF32" s="7"/>
      <c r="AH32" s="7" t="s">
        <v>651</v>
      </c>
      <c r="AI32" s="7"/>
      <c r="AJ32" s="7" t="s">
        <v>651</v>
      </c>
      <c r="AK32" s="7"/>
      <c r="AN32" s="6" t="s">
        <v>679</v>
      </c>
      <c r="AO32" s="6" t="s">
        <v>685</v>
      </c>
      <c r="AP32" s="6" t="s">
        <v>651</v>
      </c>
      <c r="AR32" s="6" t="s">
        <v>651</v>
      </c>
      <c r="AY32" s="42" t="str">
        <f t="shared" si="1"/>
        <v>§ 65 - Sociálně aktivizační služby pro rodiny s dětmi</v>
      </c>
      <c r="AZ32" s="48" t="str">
        <f t="shared" si="30"/>
        <v>PPPc*Referenční hodnota</v>
      </c>
      <c r="BA32" s="48" t="str">
        <f t="shared" si="31"/>
        <v>Pro tuto službu se nepočítá</v>
      </c>
      <c r="BB32" s="48" t="str">
        <f t="shared" si="32"/>
        <v>PPPc*Referenční hodnota</v>
      </c>
      <c r="BC32" s="48" t="str">
        <f t="shared" si="33"/>
        <v>Pro tuto službu se nepočítá</v>
      </c>
      <c r="BF32" s="6" t="str">
        <f t="shared" si="34"/>
        <v>§ 65 - Sociálně aktivizační služby pro rodiny s dětmi</v>
      </c>
      <c r="BG32" s="48" t="str">
        <f t="shared" si="35"/>
        <v>Pro tuto službu se nepočítá</v>
      </c>
      <c r="BH32" s="48" t="str">
        <f t="shared" si="36"/>
        <v>Pro tuto službu se nepočítá</v>
      </c>
      <c r="BI32" s="48" t="str">
        <f t="shared" si="37"/>
        <v>Pro tuto službu se nepočítá</v>
      </c>
      <c r="BJ32" s="48" t="str">
        <f t="shared" si="38"/>
        <v>Pro tuto službu se nepočítá</v>
      </c>
      <c r="BN32" s="13"/>
      <c r="BO32" s="13"/>
      <c r="BP32" s="13"/>
      <c r="BQ32" s="13"/>
      <c r="BU32" s="42" t="str">
        <f t="shared" si="39"/>
        <v>§ 64 - Služby následné péče</v>
      </c>
      <c r="BV32" s="48" t="str">
        <f t="shared" si="20"/>
        <v>PPPc*764306,423811888 Kč</v>
      </c>
      <c r="BW32" s="48" t="str">
        <f t="shared" si="40"/>
        <v>Pro tuto službu se nepočítá</v>
      </c>
      <c r="BX32" s="48" t="str">
        <f t="shared" si="41"/>
        <v>PPPc*76271,8566666387 Kč</v>
      </c>
      <c r="BY32" s="48" t="str">
        <f t="shared" si="42"/>
        <v>Pro tuto službu se nepočítá</v>
      </c>
      <c r="CA32" s="6" t="str">
        <f t="shared" si="29"/>
        <v>§ 64 - Služby následné péče</v>
      </c>
      <c r="CB32" s="48" t="str">
        <f t="shared" si="22"/>
        <v>Pro tuto službu se nepočítá</v>
      </c>
      <c r="CC32" s="48" t="str">
        <f t="shared" si="43"/>
        <v>Pro tuto službu se nepočítá</v>
      </c>
      <c r="CD32" s="48" t="str">
        <f t="shared" si="44"/>
        <v>Pro tuto službu se nepočítá</v>
      </c>
      <c r="CE32" s="48" t="str">
        <f t="shared" si="45"/>
        <v>Pro tuto službu se nepočítá</v>
      </c>
      <c r="CH32" s="7" t="s">
        <v>679</v>
      </c>
    </row>
    <row r="33" spans="1:86" x14ac:dyDescent="0.3">
      <c r="A33" s="7" t="s">
        <v>680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6" t="str">
        <f t="shared" si="13"/>
        <v>66</v>
      </c>
      <c r="Q33" s="7" t="s">
        <v>680</v>
      </c>
      <c r="R33" s="90">
        <v>735453.32187343738</v>
      </c>
      <c r="S33" s="90">
        <v>0</v>
      </c>
      <c r="T33" s="90">
        <v>103476.32804232804</v>
      </c>
      <c r="U33" s="90">
        <v>0</v>
      </c>
      <c r="X33" s="90">
        <v>0</v>
      </c>
      <c r="Y33" s="90">
        <v>0</v>
      </c>
      <c r="Z33" s="90">
        <v>0</v>
      </c>
      <c r="AA33" s="90">
        <v>0</v>
      </c>
      <c r="AC33" s="7"/>
      <c r="AD33" s="7"/>
      <c r="AE33" s="7"/>
      <c r="AF33" s="7"/>
      <c r="AH33" s="7" t="s">
        <v>651</v>
      </c>
      <c r="AI33" s="7"/>
      <c r="AJ33" s="7" t="s">
        <v>651</v>
      </c>
      <c r="AK33" s="7"/>
      <c r="AN33" s="6" t="s">
        <v>680</v>
      </c>
      <c r="AO33" s="6" t="s">
        <v>685</v>
      </c>
      <c r="AP33" s="6" t="s">
        <v>651</v>
      </c>
      <c r="AR33" s="6" t="s">
        <v>651</v>
      </c>
      <c r="AY33" s="42" t="str">
        <f t="shared" si="1"/>
        <v>§ 66 - Sociálně aktivizační služby pro seniory a osoby se zdravotním postižením</v>
      </c>
      <c r="AZ33" s="48" t="str">
        <f t="shared" si="30"/>
        <v>PPPc*Referenční hodnota</v>
      </c>
      <c r="BA33" s="48" t="str">
        <f t="shared" si="31"/>
        <v>Pro tuto službu se nepočítá</v>
      </c>
      <c r="BB33" s="48" t="str">
        <f t="shared" si="32"/>
        <v>PPPc*Referenční hodnota</v>
      </c>
      <c r="BC33" s="48" t="str">
        <f t="shared" si="33"/>
        <v>Pro tuto službu se nepočítá</v>
      </c>
      <c r="BF33" s="6" t="str">
        <f t="shared" si="34"/>
        <v>§ 66 - Sociálně aktivizační služby pro seniory a osoby se zdravotním postižením</v>
      </c>
      <c r="BG33" s="48" t="str">
        <f t="shared" si="35"/>
        <v>Pro tuto službu se nepočítá</v>
      </c>
      <c r="BH33" s="48" t="str">
        <f t="shared" si="36"/>
        <v>Pro tuto službu se nepočítá</v>
      </c>
      <c r="BI33" s="48" t="str">
        <f t="shared" si="37"/>
        <v>Pro tuto službu se nepočítá</v>
      </c>
      <c r="BJ33" s="48" t="str">
        <f t="shared" si="38"/>
        <v>Pro tuto službu se nepočítá</v>
      </c>
      <c r="BN33" s="13"/>
      <c r="BO33" s="13"/>
      <c r="BP33" s="13"/>
      <c r="BQ33" s="13"/>
      <c r="BU33" s="42" t="str">
        <f t="shared" si="39"/>
        <v>§ 65 - Sociálně aktivizační služby pro rodiny s dětmi</v>
      </c>
      <c r="BV33" s="48" t="str">
        <f t="shared" si="20"/>
        <v>PPPc*735453,321873437 Kč</v>
      </c>
      <c r="BW33" s="48" t="str">
        <f t="shared" si="40"/>
        <v>Pro tuto službu se nepočítá</v>
      </c>
      <c r="BX33" s="48" t="str">
        <f t="shared" si="41"/>
        <v>PPPc*103476,328042328 Kč</v>
      </c>
      <c r="BY33" s="48" t="str">
        <f t="shared" si="42"/>
        <v>Pro tuto službu se nepočítá</v>
      </c>
      <c r="CA33" s="6" t="str">
        <f t="shared" si="29"/>
        <v>§ 65 - Sociálně aktivizační služby pro rodiny s dětmi</v>
      </c>
      <c r="CB33" s="48" t="str">
        <f t="shared" si="22"/>
        <v>Pro tuto službu se nepočítá</v>
      </c>
      <c r="CC33" s="48" t="str">
        <f t="shared" si="43"/>
        <v>Pro tuto službu se nepočítá</v>
      </c>
      <c r="CD33" s="48" t="str">
        <f t="shared" si="44"/>
        <v>Pro tuto službu se nepočítá</v>
      </c>
      <c r="CE33" s="48" t="str">
        <f t="shared" si="45"/>
        <v>Pro tuto službu se nepočítá</v>
      </c>
      <c r="CH33" s="7" t="s">
        <v>680</v>
      </c>
    </row>
    <row r="34" spans="1:86" x14ac:dyDescent="0.3">
      <c r="A34" s="7" t="s">
        <v>681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6" t="str">
        <f t="shared" si="13"/>
        <v>67</v>
      </c>
      <c r="Q34" s="7" t="s">
        <v>681</v>
      </c>
      <c r="R34" s="90">
        <v>722949.61005590879</v>
      </c>
      <c r="S34" s="90">
        <v>0</v>
      </c>
      <c r="T34" s="90">
        <v>137217.61799043248</v>
      </c>
      <c r="U34" s="90">
        <v>0</v>
      </c>
      <c r="X34" s="90">
        <v>0</v>
      </c>
      <c r="Y34" s="90">
        <v>0</v>
      </c>
      <c r="Z34" s="90">
        <v>0</v>
      </c>
      <c r="AA34" s="90">
        <v>0</v>
      </c>
      <c r="AC34" s="7"/>
      <c r="AD34" s="7"/>
      <c r="AE34" s="7"/>
      <c r="AF34" s="7"/>
      <c r="AH34" s="7" t="s">
        <v>651</v>
      </c>
      <c r="AI34" s="7"/>
      <c r="AJ34" s="7" t="s">
        <v>651</v>
      </c>
      <c r="AK34" s="7"/>
      <c r="AN34" s="6" t="s">
        <v>681</v>
      </c>
      <c r="AO34" s="6" t="s">
        <v>685</v>
      </c>
      <c r="AP34" s="6" t="s">
        <v>651</v>
      </c>
      <c r="AR34" s="6" t="s">
        <v>651</v>
      </c>
      <c r="AY34" s="42" t="str">
        <f t="shared" si="1"/>
        <v>§ 67 - Sociálně terapeutické dílny</v>
      </c>
      <c r="AZ34" s="48" t="str">
        <f t="shared" si="30"/>
        <v>PPPc*Referenční hodnota</v>
      </c>
      <c r="BA34" s="48" t="str">
        <f t="shared" si="31"/>
        <v>Pro tuto službu se nepočítá</v>
      </c>
      <c r="BB34" s="48" t="str">
        <f t="shared" si="32"/>
        <v>PPPc*Referenční hodnota</v>
      </c>
      <c r="BC34" s="48" t="str">
        <f t="shared" si="33"/>
        <v>Pro tuto službu se nepočítá</v>
      </c>
      <c r="BF34" s="6" t="str">
        <f t="shared" si="34"/>
        <v>§ 67 - Sociálně terapeutické dílny</v>
      </c>
      <c r="BG34" s="48" t="str">
        <f t="shared" si="35"/>
        <v>Pro tuto službu se nepočítá</v>
      </c>
      <c r="BH34" s="48" t="str">
        <f t="shared" si="36"/>
        <v>Pro tuto službu se nepočítá</v>
      </c>
      <c r="BI34" s="48" t="str">
        <f t="shared" si="37"/>
        <v>Pro tuto službu se nepočítá</v>
      </c>
      <c r="BJ34" s="48" t="str">
        <f t="shared" si="38"/>
        <v>Pro tuto službu se nepočítá</v>
      </c>
      <c r="BN34" s="13"/>
      <c r="BO34" s="13"/>
      <c r="BP34" s="13"/>
      <c r="BQ34" s="13"/>
      <c r="BU34" s="42" t="str">
        <f t="shared" si="39"/>
        <v>§ 66 - Sociálně aktivizační služby pro seniory a osoby se zdravotním postižením</v>
      </c>
      <c r="BV34" s="48" t="str">
        <f t="shared" si="20"/>
        <v>PPPc*722949,610055909 Kč</v>
      </c>
      <c r="BW34" s="48" t="str">
        <f t="shared" si="40"/>
        <v>Pro tuto službu se nepočítá</v>
      </c>
      <c r="BX34" s="48" t="str">
        <f t="shared" si="41"/>
        <v>PPPc*137217,617990432 Kč</v>
      </c>
      <c r="BY34" s="48" t="str">
        <f t="shared" si="42"/>
        <v>Pro tuto službu se nepočítá</v>
      </c>
      <c r="CA34" s="6" t="str">
        <f t="shared" si="29"/>
        <v>§ 66 - Sociálně aktivizační služby pro seniory a osoby se zdravotním postižením</v>
      </c>
      <c r="CB34" s="48" t="str">
        <f t="shared" si="22"/>
        <v>Pro tuto službu se nepočítá</v>
      </c>
      <c r="CC34" s="48" t="str">
        <f t="shared" si="43"/>
        <v>Pro tuto službu se nepočítá</v>
      </c>
      <c r="CD34" s="48" t="str">
        <f t="shared" si="44"/>
        <v>Pro tuto službu se nepočítá</v>
      </c>
      <c r="CE34" s="48" t="str">
        <f t="shared" si="45"/>
        <v>Pro tuto službu se nepočítá</v>
      </c>
      <c r="CH34" s="7" t="s">
        <v>681</v>
      </c>
    </row>
    <row r="35" spans="1:86" x14ac:dyDescent="0.3">
      <c r="A35" s="6" t="s">
        <v>744</v>
      </c>
      <c r="C35" s="7"/>
      <c r="D35" s="7"/>
      <c r="E35" s="7"/>
      <c r="F35" s="7"/>
      <c r="G35" s="7"/>
      <c r="H35" s="7"/>
      <c r="I35" s="7"/>
      <c r="J35" s="7"/>
      <c r="L35" s="7"/>
      <c r="M35" s="7"/>
      <c r="N35" s="7"/>
      <c r="O35" s="7"/>
      <c r="P35" s="6" t="str">
        <f t="shared" si="13"/>
        <v>68</v>
      </c>
      <c r="Q35" s="6" t="s">
        <v>744</v>
      </c>
      <c r="R35" s="90">
        <v>899643.31820142281</v>
      </c>
      <c r="S35" s="90">
        <v>0</v>
      </c>
      <c r="T35" s="90">
        <v>97255.866325194016</v>
      </c>
      <c r="U35" s="90">
        <v>0</v>
      </c>
      <c r="X35" s="90">
        <v>0</v>
      </c>
      <c r="Y35" s="90">
        <v>0</v>
      </c>
      <c r="Z35" s="90">
        <v>54092.333333333336</v>
      </c>
      <c r="AA35" s="90">
        <v>0</v>
      </c>
      <c r="AC35" s="7"/>
      <c r="AD35" s="7"/>
      <c r="AE35" s="7"/>
      <c r="AF35" s="7"/>
      <c r="AH35" s="7" t="s">
        <v>651</v>
      </c>
      <c r="AI35" s="7"/>
      <c r="AJ35" s="7" t="s">
        <v>651</v>
      </c>
      <c r="AK35" s="7"/>
      <c r="AN35" s="6" t="s">
        <v>744</v>
      </c>
      <c r="AO35" s="6" t="s">
        <v>685</v>
      </c>
      <c r="AP35" s="6" t="s">
        <v>651</v>
      </c>
      <c r="AR35" s="6" t="s">
        <v>651</v>
      </c>
      <c r="AY35" s="42" t="str">
        <f t="shared" si="1"/>
        <v>§ 68 - Terapeutické komunity</v>
      </c>
      <c r="AZ35" s="48" t="str">
        <f t="shared" si="30"/>
        <v>PPPc*Referenční hodnota</v>
      </c>
      <c r="BA35" s="48" t="str">
        <f t="shared" si="31"/>
        <v>Pro tuto službu se nepočítá</v>
      </c>
      <c r="BB35" s="48" t="str">
        <f t="shared" si="32"/>
        <v>PPPc*Referenční hodnota</v>
      </c>
      <c r="BC35" s="48" t="str">
        <f t="shared" si="33"/>
        <v>Pro tuto službu se nepočítá</v>
      </c>
      <c r="BF35" s="6" t="str">
        <f t="shared" si="34"/>
        <v>§ 68 - Terapeutické komunity</v>
      </c>
      <c r="BG35" s="48" t="str">
        <f t="shared" si="35"/>
        <v>Pro tuto službu se nepočítá</v>
      </c>
      <c r="BH35" s="48" t="str">
        <f t="shared" si="36"/>
        <v>Pro tuto službu se nepočítá</v>
      </c>
      <c r="BI35" s="48" t="str">
        <f t="shared" si="37"/>
        <v>Pro tuto službu se nepočítá</v>
      </c>
      <c r="BJ35" s="48" t="str">
        <f t="shared" si="38"/>
        <v>Pro tuto službu se nepočítá</v>
      </c>
      <c r="BN35" s="13"/>
      <c r="BO35" s="13"/>
      <c r="BP35" s="13"/>
      <c r="BQ35" s="13"/>
      <c r="BU35" s="42"/>
      <c r="BV35" s="48"/>
      <c r="BW35" s="48"/>
      <c r="BX35" s="48"/>
      <c r="BY35" s="48"/>
      <c r="CB35" s="48"/>
      <c r="CC35" s="48"/>
      <c r="CD35" s="48"/>
      <c r="CE35" s="48"/>
      <c r="CH35" s="7" t="s">
        <v>744</v>
      </c>
    </row>
    <row r="36" spans="1:86" x14ac:dyDescent="0.3">
      <c r="A36" s="7" t="s">
        <v>682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6" t="str">
        <f t="shared" si="13"/>
        <v>69</v>
      </c>
      <c r="Q36" s="7" t="s">
        <v>682</v>
      </c>
      <c r="R36" s="90">
        <v>742209.57462999853</v>
      </c>
      <c r="S36" s="90">
        <v>0</v>
      </c>
      <c r="T36" s="90">
        <v>60651.41411434974</v>
      </c>
      <c r="U36" s="90">
        <v>0</v>
      </c>
      <c r="X36" s="90">
        <v>0</v>
      </c>
      <c r="Y36" s="90">
        <v>0</v>
      </c>
      <c r="Z36" s="90">
        <v>0</v>
      </c>
      <c r="AA36" s="90">
        <v>0</v>
      </c>
      <c r="AC36" s="7"/>
      <c r="AD36" s="7"/>
      <c r="AE36" s="7"/>
      <c r="AF36" s="7"/>
      <c r="AH36" s="7" t="s">
        <v>651</v>
      </c>
      <c r="AI36" s="7"/>
      <c r="AJ36" s="7" t="s">
        <v>651</v>
      </c>
      <c r="AK36" s="7"/>
      <c r="AN36" s="6" t="s">
        <v>682</v>
      </c>
      <c r="AO36" s="6" t="s">
        <v>685</v>
      </c>
      <c r="AP36" s="6" t="s">
        <v>651</v>
      </c>
      <c r="AR36" s="6" t="s">
        <v>651</v>
      </c>
      <c r="AY36" s="42" t="str">
        <f t="shared" si="1"/>
        <v>§ 69 - Terénní programy</v>
      </c>
      <c r="AZ36" s="48" t="str">
        <f t="shared" si="30"/>
        <v>PPPc*Referenční hodnota</v>
      </c>
      <c r="BA36" s="48" t="str">
        <f t="shared" si="31"/>
        <v>Pro tuto službu se nepočítá</v>
      </c>
      <c r="BB36" s="48" t="str">
        <f t="shared" si="32"/>
        <v>PPPc*Referenční hodnota</v>
      </c>
      <c r="BC36" s="48" t="str">
        <f t="shared" si="33"/>
        <v>Pro tuto službu se nepočítá</v>
      </c>
      <c r="BF36" s="6" t="str">
        <f t="shared" si="34"/>
        <v>§ 69 - Terénní programy</v>
      </c>
      <c r="BG36" s="48" t="str">
        <f t="shared" si="35"/>
        <v>Pro tuto službu se nepočítá</v>
      </c>
      <c r="BH36" s="48" t="str">
        <f t="shared" si="36"/>
        <v>Pro tuto službu se nepočítá</v>
      </c>
      <c r="BI36" s="48" t="str">
        <f t="shared" si="37"/>
        <v>Pro tuto službu se nepočítá</v>
      </c>
      <c r="BJ36" s="48" t="str">
        <f t="shared" si="38"/>
        <v>Pro tuto službu se nepočítá</v>
      </c>
      <c r="BN36" s="13"/>
      <c r="BO36" s="13"/>
      <c r="BP36" s="13"/>
      <c r="BQ36" s="13"/>
      <c r="BU36" s="42" t="str">
        <f>A34</f>
        <v>§ 67 - Sociálně terapeutické dílny</v>
      </c>
      <c r="BV36" s="48" t="str">
        <f t="shared" si="20"/>
        <v>PPPc*742209,574629999 Kč</v>
      </c>
      <c r="BW36" s="48" t="str">
        <f t="shared" si="40"/>
        <v>Pro tuto službu se nepočítá</v>
      </c>
      <c r="BX36" s="48" t="str">
        <f t="shared" si="41"/>
        <v>PPPc*60651,4141143497 Kč</v>
      </c>
      <c r="BY36" s="48" t="str">
        <f t="shared" si="42"/>
        <v>Pro tuto službu se nepočítá</v>
      </c>
      <c r="CA36" s="6" t="str">
        <f t="shared" si="29"/>
        <v>§ 67 - Sociálně terapeutické dílny</v>
      </c>
      <c r="CB36" s="48" t="str">
        <f t="shared" si="22"/>
        <v>Pro tuto službu se nepočítá</v>
      </c>
      <c r="CC36" s="48" t="str">
        <f t="shared" si="43"/>
        <v>Pro tuto službu se nepočítá</v>
      </c>
      <c r="CD36" s="48" t="str">
        <f t="shared" si="44"/>
        <v>Pro tuto službu se nepočítá</v>
      </c>
      <c r="CE36" s="48" t="str">
        <f t="shared" si="45"/>
        <v>Pro tuto službu se nepočítá</v>
      </c>
      <c r="CH36" s="7" t="s">
        <v>682</v>
      </c>
    </row>
    <row r="37" spans="1:86" x14ac:dyDescent="0.3">
      <c r="A37" s="7" t="s">
        <v>683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6" t="str">
        <f t="shared" si="13"/>
        <v>70</v>
      </c>
      <c r="Q37" s="7" t="s">
        <v>683</v>
      </c>
      <c r="R37" s="90">
        <v>775559.13606793899</v>
      </c>
      <c r="S37" s="90">
        <v>0</v>
      </c>
      <c r="T37" s="90">
        <v>96091.671278395443</v>
      </c>
      <c r="U37" s="90">
        <v>0</v>
      </c>
      <c r="X37" s="90">
        <v>0</v>
      </c>
      <c r="Y37" s="90">
        <v>0</v>
      </c>
      <c r="Z37" s="90">
        <v>0</v>
      </c>
      <c r="AA37" s="90">
        <v>0</v>
      </c>
      <c r="AC37" s="7"/>
      <c r="AD37" s="7"/>
      <c r="AE37" s="7"/>
      <c r="AF37" s="7"/>
      <c r="AH37" s="6" t="s">
        <v>651</v>
      </c>
      <c r="AJ37" s="6" t="s">
        <v>651</v>
      </c>
      <c r="AN37" s="6" t="s">
        <v>683</v>
      </c>
      <c r="AO37" s="6" t="s">
        <v>685</v>
      </c>
      <c r="AP37" s="6" t="s">
        <v>651</v>
      </c>
      <c r="AR37" s="6" t="s">
        <v>651</v>
      </c>
      <c r="AY37" s="42" t="str">
        <f t="shared" si="1"/>
        <v>§ 70 - Sociální rehabilitace</v>
      </c>
      <c r="AZ37" s="48" t="str">
        <f t="shared" si="30"/>
        <v>PPPc*Referenční hodnota</v>
      </c>
      <c r="BA37" s="48" t="str">
        <f t="shared" si="31"/>
        <v>Pro tuto službu se nepočítá</v>
      </c>
      <c r="BB37" s="48" t="str">
        <f t="shared" si="32"/>
        <v>PPPc*Referenční hodnota</v>
      </c>
      <c r="BC37" s="48" t="str">
        <f t="shared" si="33"/>
        <v>Pro tuto službu se nepočítá</v>
      </c>
      <c r="BF37" s="6" t="str">
        <f t="shared" si="34"/>
        <v>§ 70 - Sociální rehabilitace</v>
      </c>
      <c r="BG37" s="48" t="str">
        <f t="shared" si="35"/>
        <v>Pro tuto službu se nepočítá</v>
      </c>
      <c r="BH37" s="48" t="str">
        <f t="shared" si="36"/>
        <v>Pro tuto službu se nepočítá</v>
      </c>
      <c r="BI37" s="48" t="str">
        <f t="shared" si="37"/>
        <v>Pro tuto službu se nepočítá</v>
      </c>
      <c r="BJ37" s="48" t="str">
        <f t="shared" si="38"/>
        <v>Pro tuto službu se nepočítá</v>
      </c>
      <c r="BN37" s="13"/>
      <c r="BO37" s="13"/>
      <c r="BP37" s="13"/>
      <c r="BQ37" s="13"/>
      <c r="BU37" s="42" t="str">
        <f>A35</f>
        <v>§ 68 - Terapeutické komunity</v>
      </c>
      <c r="BV37" s="48" t="str">
        <f t="shared" si="20"/>
        <v>PPPc*775559,136067939 Kč</v>
      </c>
      <c r="BW37" s="48" t="str">
        <f t="shared" si="40"/>
        <v>Pro tuto službu se nepočítá</v>
      </c>
      <c r="BX37" s="48" t="str">
        <f t="shared" si="41"/>
        <v>PPPc*96091,6712783954 Kč</v>
      </c>
      <c r="BY37" s="48" t="str">
        <f t="shared" si="42"/>
        <v>Pro tuto službu se nepočítá</v>
      </c>
      <c r="CA37" s="6" t="str">
        <f t="shared" si="29"/>
        <v>§ 68 - Terapeutické komunity</v>
      </c>
      <c r="CB37" s="48" t="str">
        <f t="shared" si="22"/>
        <v>Pro tuto službu se nepočítá</v>
      </c>
      <c r="CC37" s="48" t="str">
        <f t="shared" si="43"/>
        <v>Pro tuto službu se nepočítá</v>
      </c>
      <c r="CD37" s="48" t="str">
        <f t="shared" si="44"/>
        <v>Pro tuto službu se nepočítá</v>
      </c>
      <c r="CE37" s="48" t="str">
        <f t="shared" si="45"/>
        <v>Pro tuto službu se nepočítá</v>
      </c>
      <c r="CH37" s="6" t="s">
        <v>683</v>
      </c>
    </row>
    <row r="38" spans="1:86" x14ac:dyDescent="0.3">
      <c r="A38" s="7" t="s">
        <v>746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91" t="s">
        <v>747</v>
      </c>
      <c r="Q38" s="7" t="s">
        <v>746</v>
      </c>
      <c r="R38" s="109">
        <v>920578.11110917444</v>
      </c>
      <c r="S38" s="109">
        <v>0</v>
      </c>
      <c r="T38" s="109">
        <v>160784.08335972787</v>
      </c>
      <c r="U38" s="109">
        <v>0</v>
      </c>
      <c r="X38" s="109">
        <v>0</v>
      </c>
      <c r="Y38" s="109">
        <v>0</v>
      </c>
      <c r="Z38" s="109">
        <v>0</v>
      </c>
      <c r="AA38" s="109">
        <v>0</v>
      </c>
      <c r="AC38" s="7"/>
      <c r="AD38" s="7"/>
      <c r="AE38" s="7"/>
      <c r="AF38" s="7"/>
      <c r="AH38" s="109" t="s">
        <v>651</v>
      </c>
      <c r="AI38" s="109">
        <v>0</v>
      </c>
      <c r="AJ38" s="109" t="s">
        <v>651</v>
      </c>
      <c r="AK38" s="109">
        <v>0</v>
      </c>
      <c r="AN38" s="6" t="s">
        <v>746</v>
      </c>
      <c r="AO38" s="6" t="s">
        <v>685</v>
      </c>
      <c r="AP38" s="6" t="s">
        <v>651</v>
      </c>
      <c r="AR38" s="6" t="s">
        <v>651</v>
      </c>
      <c r="AY38" s="42" t="s">
        <v>746</v>
      </c>
      <c r="AZ38" s="48" t="s">
        <v>734</v>
      </c>
      <c r="BA38" s="48" t="s">
        <v>735</v>
      </c>
      <c r="BB38" s="48" t="s">
        <v>734</v>
      </c>
      <c r="BC38" s="48" t="s">
        <v>735</v>
      </c>
      <c r="BF38" s="6" t="s">
        <v>746</v>
      </c>
      <c r="BG38" s="48" t="s">
        <v>735</v>
      </c>
      <c r="BH38" s="48" t="s">
        <v>735</v>
      </c>
      <c r="BI38" s="48" t="s">
        <v>735</v>
      </c>
      <c r="BJ38" s="48" t="s">
        <v>735</v>
      </c>
      <c r="BN38" s="13"/>
      <c r="BO38" s="13"/>
      <c r="BP38" s="13"/>
      <c r="BQ38" s="13"/>
      <c r="BU38" s="42" t="s">
        <v>744</v>
      </c>
      <c r="BV38" s="48" t="s">
        <v>748</v>
      </c>
      <c r="BW38" s="48" t="s">
        <v>735</v>
      </c>
      <c r="BX38" s="48" t="s">
        <v>749</v>
      </c>
      <c r="BY38" s="48" t="s">
        <v>735</v>
      </c>
      <c r="CA38" s="6" t="s">
        <v>744</v>
      </c>
      <c r="CB38" s="48" t="s">
        <v>735</v>
      </c>
      <c r="CC38" s="48" t="s">
        <v>735</v>
      </c>
      <c r="CD38" s="48" t="s">
        <v>735</v>
      </c>
      <c r="CE38" s="48" t="s">
        <v>735</v>
      </c>
      <c r="CH38" s="107" t="s">
        <v>746</v>
      </c>
    </row>
    <row r="39" spans="1:86" x14ac:dyDescent="0.3">
      <c r="A39" s="6" t="s">
        <v>751</v>
      </c>
      <c r="P39" s="6" t="str">
        <f t="shared" si="13"/>
        <v>90</v>
      </c>
      <c r="Q39" s="6" t="s">
        <v>751</v>
      </c>
      <c r="R39" s="108">
        <v>693319.24433855352</v>
      </c>
      <c r="S39" s="108">
        <v>0</v>
      </c>
      <c r="T39" s="108">
        <v>45657.892298237042</v>
      </c>
      <c r="U39" s="108">
        <v>0</v>
      </c>
      <c r="X39" s="110">
        <v>0</v>
      </c>
      <c r="Y39" s="110">
        <v>0</v>
      </c>
      <c r="Z39" s="110">
        <v>0</v>
      </c>
      <c r="AA39" s="110">
        <v>0</v>
      </c>
      <c r="AH39" s="108" t="s">
        <v>651</v>
      </c>
      <c r="AI39" s="108">
        <v>0</v>
      </c>
      <c r="AJ39" s="108" t="s">
        <v>651</v>
      </c>
      <c r="AK39" s="108">
        <v>0</v>
      </c>
      <c r="AN39" s="6" t="s">
        <v>751</v>
      </c>
      <c r="AP39" s="108" t="s">
        <v>651</v>
      </c>
      <c r="AQ39" s="108">
        <v>0</v>
      </c>
      <c r="AR39" s="108" t="s">
        <v>651</v>
      </c>
      <c r="AS39" s="108">
        <v>0</v>
      </c>
      <c r="AY39" s="6" t="s">
        <v>751</v>
      </c>
      <c r="AZ39" s="48" t="str">
        <f t="shared" ref="AZ39:AZ40" si="46">IF(AP39=0,"Pro tuto službu se nepočítá",CONCATENATE(AP39,"*","Referenční hodnota"))</f>
        <v>PPPc*Referenční hodnota</v>
      </c>
      <c r="BA39" s="48" t="str">
        <f t="shared" ref="BA39:BA40" si="47">IF(AQ39=0,"Pro tuto službu se nepočítá",CONCATENATE(AQ39,"*","Referenční hodnota"))</f>
        <v>Pro tuto službu se nepočítá</v>
      </c>
      <c r="BB39" s="48" t="str">
        <f t="shared" ref="BB39:BB40" si="48">IF(AR39=0,"Pro tuto službu se nepočítá",CONCATENATE(AR39,"*","Referenční hodnota"))</f>
        <v>PPPc*Referenční hodnota</v>
      </c>
      <c r="BC39" s="48" t="str">
        <f t="shared" ref="BC39:BC40" si="49">IF(AS39=0,"Pro tuto službu se nepočítá",CONCATENATE(AS39,"*","Referenční hodnota"))</f>
        <v>Pro tuto službu se nepočítá</v>
      </c>
      <c r="BF39" s="6" t="s">
        <v>751</v>
      </c>
      <c r="BG39" s="48" t="s">
        <v>735</v>
      </c>
      <c r="BH39" s="48" t="s">
        <v>735</v>
      </c>
      <c r="BI39" s="48" t="s">
        <v>735</v>
      </c>
      <c r="BJ39" s="48" t="s">
        <v>735</v>
      </c>
      <c r="CH39" s="108" t="s">
        <v>751</v>
      </c>
    </row>
    <row r="40" spans="1:86" x14ac:dyDescent="0.3">
      <c r="A40" s="6" t="s">
        <v>752</v>
      </c>
      <c r="P40" s="6" t="str">
        <f t="shared" si="13"/>
        <v>91</v>
      </c>
      <c r="Q40" s="6" t="s">
        <v>752</v>
      </c>
      <c r="R40" s="108">
        <v>691396.51476309588</v>
      </c>
      <c r="S40" s="108">
        <v>994961.19994728873</v>
      </c>
      <c r="T40" s="108">
        <v>175338.24210017838</v>
      </c>
      <c r="U40" s="108">
        <v>83450.881671688563</v>
      </c>
      <c r="X40" s="108">
        <v>161283.23776223775</v>
      </c>
      <c r="Y40" s="108">
        <v>26666.979148936171</v>
      </c>
      <c r="Z40" s="108">
        <v>58735.90642347344</v>
      </c>
      <c r="AA40" s="108">
        <v>49379.077777777784</v>
      </c>
      <c r="AC40" s="7" t="s">
        <v>646</v>
      </c>
      <c r="AD40" s="7" t="s">
        <v>646</v>
      </c>
      <c r="AE40" s="7" t="s">
        <v>646</v>
      </c>
      <c r="AF40" s="7" t="s">
        <v>646</v>
      </c>
      <c r="AH40" s="108" t="s">
        <v>649</v>
      </c>
      <c r="AI40" s="108" t="s">
        <v>650</v>
      </c>
      <c r="AJ40" s="108" t="s">
        <v>646</v>
      </c>
      <c r="AK40" s="108" t="s">
        <v>646</v>
      </c>
      <c r="AN40" s="6" t="s">
        <v>752</v>
      </c>
      <c r="AP40" s="108" t="s">
        <v>649</v>
      </c>
      <c r="AQ40" s="108" t="s">
        <v>650</v>
      </c>
      <c r="AR40" s="108" t="s">
        <v>646</v>
      </c>
      <c r="AS40" s="108" t="s">
        <v>646</v>
      </c>
      <c r="AU40" s="6" t="s">
        <v>646</v>
      </c>
      <c r="AV40" s="6" t="s">
        <v>646</v>
      </c>
      <c r="AW40" s="6" t="s">
        <v>646</v>
      </c>
      <c r="AX40" s="6" t="s">
        <v>646</v>
      </c>
      <c r="AY40" s="6" t="s">
        <v>752</v>
      </c>
      <c r="AZ40" s="48" t="str">
        <f t="shared" si="46"/>
        <v>PPPs*Referenční hodnota</v>
      </c>
      <c r="BA40" s="48" t="str">
        <f t="shared" si="47"/>
        <v>PPPz*Referenční hodnota</v>
      </c>
      <c r="BB40" s="48" t="str">
        <f t="shared" si="48"/>
        <v>kapacita1*Referenční hodnota</v>
      </c>
      <c r="BC40" s="48" t="str">
        <f t="shared" si="49"/>
        <v>kapacita1*Referenční hodnota</v>
      </c>
      <c r="BF40" s="6" t="s">
        <v>752</v>
      </c>
      <c r="BG40" s="48" t="str">
        <f t="shared" ref="BG40" si="50">IF(AC40=0,"Pro tuto službu se nepočítá",CONCATENATE(AC40,"*","Referenční hodnota"))</f>
        <v>kapacita1*Referenční hodnota</v>
      </c>
      <c r="BH40" s="48" t="str">
        <f t="shared" ref="BH40" si="51">IF(AD40=0,"Pro tuto službu se nepočítá",CONCATENATE(AD40,"*","Referenční hodnota"))</f>
        <v>kapacita1*Referenční hodnota</v>
      </c>
      <c r="BI40" s="48" t="str">
        <f t="shared" ref="BI40" si="52">IF(AE40=0,"Pro tuto službu se nepočítá",CONCATENATE(AE40,"*","Referenční hodnota"))</f>
        <v>kapacita1*Referenční hodnota</v>
      </c>
      <c r="BJ40" s="48" t="str">
        <f t="shared" ref="BJ40" si="53">IF(AF40=0,"Pro tuto službu se nepočítá",CONCATENATE(AF40,"*","Referenční hodnota"))</f>
        <v>kapacita1*Referenční hodnota</v>
      </c>
      <c r="CH40" s="108" t="s">
        <v>752</v>
      </c>
    </row>
  </sheetData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3"/>
  <sheetViews>
    <sheetView topLeftCell="A83" zoomScaleNormal="100" zoomScaleSheetLayoutView="85" workbookViewId="0">
      <selection activeCell="G89" sqref="G89"/>
    </sheetView>
  </sheetViews>
  <sheetFormatPr defaultColWidth="9.33203125" defaultRowHeight="14.4" x14ac:dyDescent="0.3"/>
  <cols>
    <col min="1" max="1" width="23.88671875" style="113" customWidth="1"/>
    <col min="2" max="5" width="17.6640625" style="70" customWidth="1"/>
    <col min="6" max="16384" width="9.33203125" style="2"/>
  </cols>
  <sheetData>
    <row r="1" spans="1:5" ht="18.600000000000001" thickBot="1" x14ac:dyDescent="0.35">
      <c r="A1" s="112" t="s">
        <v>741</v>
      </c>
    </row>
    <row r="2" spans="1:5" ht="21.45" customHeight="1" thickBot="1" x14ac:dyDescent="0.35">
      <c r="A2" s="179" t="s">
        <v>742</v>
      </c>
      <c r="B2" s="180"/>
      <c r="C2" s="181"/>
      <c r="D2" s="181"/>
      <c r="E2" s="137"/>
    </row>
    <row r="3" spans="1:5" ht="8.6999999999999993" customHeight="1" x14ac:dyDescent="0.3"/>
    <row r="4" spans="1:5" ht="15" thickBot="1" x14ac:dyDescent="0.35">
      <c r="A4" s="114" t="s">
        <v>719</v>
      </c>
    </row>
    <row r="5" spans="1:5" ht="15" thickBot="1" x14ac:dyDescent="0.35">
      <c r="A5" s="115"/>
      <c r="B5" s="71" t="s">
        <v>642</v>
      </c>
      <c r="C5" s="71" t="s">
        <v>643</v>
      </c>
      <c r="D5" s="71" t="s">
        <v>644</v>
      </c>
      <c r="E5" s="72" t="s">
        <v>645</v>
      </c>
    </row>
    <row r="6" spans="1:5" ht="28.8" x14ac:dyDescent="0.3">
      <c r="A6" s="116" t="s">
        <v>648</v>
      </c>
      <c r="B6" s="73" t="s">
        <v>734</v>
      </c>
      <c r="C6" s="73" t="s">
        <v>735</v>
      </c>
      <c r="D6" s="73" t="s">
        <v>734</v>
      </c>
      <c r="E6" s="74" t="s">
        <v>735</v>
      </c>
    </row>
    <row r="7" spans="1:5" ht="28.8" x14ac:dyDescent="0.3">
      <c r="A7" s="117" t="s">
        <v>653</v>
      </c>
      <c r="B7" s="76" t="s">
        <v>734</v>
      </c>
      <c r="C7" s="76" t="s">
        <v>735</v>
      </c>
      <c r="D7" s="76" t="s">
        <v>734</v>
      </c>
      <c r="E7" s="77" t="s">
        <v>735</v>
      </c>
    </row>
    <row r="8" spans="1:5" ht="28.8" x14ac:dyDescent="0.3">
      <c r="A8" s="117" t="s">
        <v>655</v>
      </c>
      <c r="B8" s="76" t="s">
        <v>734</v>
      </c>
      <c r="C8" s="76" t="s">
        <v>735</v>
      </c>
      <c r="D8" s="76" t="s">
        <v>734</v>
      </c>
      <c r="E8" s="77" t="s">
        <v>734</v>
      </c>
    </row>
    <row r="9" spans="1:5" ht="28.8" x14ac:dyDescent="0.3">
      <c r="A9" s="117" t="s">
        <v>656</v>
      </c>
      <c r="B9" s="76" t="s">
        <v>734</v>
      </c>
      <c r="C9" s="76" t="s">
        <v>735</v>
      </c>
      <c r="D9" s="76" t="s">
        <v>734</v>
      </c>
      <c r="E9" s="77" t="s">
        <v>735</v>
      </c>
    </row>
    <row r="10" spans="1:5" ht="28.8" x14ac:dyDescent="0.3">
      <c r="A10" s="117" t="s">
        <v>657</v>
      </c>
      <c r="B10" s="76" t="s">
        <v>734</v>
      </c>
      <c r="C10" s="76" t="s">
        <v>735</v>
      </c>
      <c r="D10" s="76" t="s">
        <v>734</v>
      </c>
      <c r="E10" s="77" t="s">
        <v>735</v>
      </c>
    </row>
    <row r="11" spans="1:5" ht="28.8" x14ac:dyDescent="0.3">
      <c r="A11" s="117" t="s">
        <v>658</v>
      </c>
      <c r="B11" s="76" t="s">
        <v>734</v>
      </c>
      <c r="C11" s="76" t="s">
        <v>735</v>
      </c>
      <c r="D11" s="76" t="s">
        <v>734</v>
      </c>
      <c r="E11" s="77" t="s">
        <v>735</v>
      </c>
    </row>
    <row r="12" spans="1:5" ht="28.8" x14ac:dyDescent="0.3">
      <c r="A12" s="117" t="s">
        <v>659</v>
      </c>
      <c r="B12" s="76" t="s">
        <v>734</v>
      </c>
      <c r="C12" s="76" t="s">
        <v>735</v>
      </c>
      <c r="D12" s="76" t="s">
        <v>737</v>
      </c>
      <c r="E12" s="77" t="s">
        <v>737</v>
      </c>
    </row>
    <row r="13" spans="1:5" ht="28.8" x14ac:dyDescent="0.3">
      <c r="A13" s="117" t="s">
        <v>660</v>
      </c>
      <c r="B13" s="76" t="s">
        <v>734</v>
      </c>
      <c r="C13" s="76" t="s">
        <v>735</v>
      </c>
      <c r="D13" s="76" t="s">
        <v>738</v>
      </c>
      <c r="E13" s="77" t="s">
        <v>738</v>
      </c>
    </row>
    <row r="14" spans="1:5" ht="28.8" x14ac:dyDescent="0.3">
      <c r="A14" s="117" t="s">
        <v>661</v>
      </c>
      <c r="B14" s="76" t="s">
        <v>734</v>
      </c>
      <c r="C14" s="76" t="s">
        <v>735</v>
      </c>
      <c r="D14" s="76" t="s">
        <v>738</v>
      </c>
      <c r="E14" s="77" t="s">
        <v>738</v>
      </c>
    </row>
    <row r="15" spans="1:5" ht="28.8" x14ac:dyDescent="0.3">
      <c r="A15" s="117" t="s">
        <v>662</v>
      </c>
      <c r="B15" s="76" t="s">
        <v>739</v>
      </c>
      <c r="C15" s="76" t="s">
        <v>740</v>
      </c>
      <c r="D15" s="76" t="s">
        <v>737</v>
      </c>
      <c r="E15" s="77" t="s">
        <v>737</v>
      </c>
    </row>
    <row r="16" spans="1:5" ht="28.8" x14ac:dyDescent="0.3">
      <c r="A16" s="117" t="s">
        <v>663</v>
      </c>
      <c r="B16" s="76" t="s">
        <v>739</v>
      </c>
      <c r="C16" s="76" t="s">
        <v>740</v>
      </c>
      <c r="D16" s="76" t="s">
        <v>737</v>
      </c>
      <c r="E16" s="77" t="s">
        <v>737</v>
      </c>
    </row>
    <row r="17" spans="1:5" ht="28.8" x14ac:dyDescent="0.3">
      <c r="A17" s="117" t="s">
        <v>664</v>
      </c>
      <c r="B17" s="76" t="s">
        <v>739</v>
      </c>
      <c r="C17" s="76" t="s">
        <v>740</v>
      </c>
      <c r="D17" s="76" t="s">
        <v>737</v>
      </c>
      <c r="E17" s="77" t="s">
        <v>737</v>
      </c>
    </row>
    <row r="18" spans="1:5" ht="28.8" x14ac:dyDescent="0.3">
      <c r="A18" s="117" t="s">
        <v>665</v>
      </c>
      <c r="B18" s="76" t="s">
        <v>739</v>
      </c>
      <c r="C18" s="76" t="s">
        <v>740</v>
      </c>
      <c r="D18" s="76" t="s">
        <v>737</v>
      </c>
      <c r="E18" s="77" t="s">
        <v>737</v>
      </c>
    </row>
    <row r="19" spans="1:5" ht="28.8" x14ac:dyDescent="0.3">
      <c r="A19" s="117" t="s">
        <v>666</v>
      </c>
      <c r="B19" s="76" t="s">
        <v>734</v>
      </c>
      <c r="C19" s="76" t="s">
        <v>735</v>
      </c>
      <c r="D19" s="76" t="s">
        <v>737</v>
      </c>
      <c r="E19" s="77" t="s">
        <v>737</v>
      </c>
    </row>
    <row r="20" spans="1:5" s="19" customFormat="1" ht="48.9" customHeight="1" x14ac:dyDescent="0.3">
      <c r="A20" s="117" t="s">
        <v>667</v>
      </c>
      <c r="B20" s="80" t="s">
        <v>739</v>
      </c>
      <c r="C20" s="80" t="s">
        <v>740</v>
      </c>
      <c r="D20" s="80" t="s">
        <v>737</v>
      </c>
      <c r="E20" s="81" t="s">
        <v>737</v>
      </c>
    </row>
    <row r="21" spans="1:5" ht="28.8" x14ac:dyDescent="0.3">
      <c r="A21" s="117" t="s">
        <v>668</v>
      </c>
      <c r="B21" s="76" t="s">
        <v>734</v>
      </c>
      <c r="C21" s="76" t="s">
        <v>735</v>
      </c>
      <c r="D21" s="76" t="s">
        <v>734</v>
      </c>
      <c r="E21" s="77" t="s">
        <v>735</v>
      </c>
    </row>
    <row r="22" spans="1:5" ht="28.8" x14ac:dyDescent="0.3">
      <c r="A22" s="118" t="s">
        <v>743</v>
      </c>
      <c r="B22" s="76" t="s">
        <v>734</v>
      </c>
      <c r="C22" s="76" t="s">
        <v>735</v>
      </c>
      <c r="D22" s="76" t="s">
        <v>734</v>
      </c>
      <c r="E22" s="77" t="s">
        <v>735</v>
      </c>
    </row>
    <row r="23" spans="1:5" ht="28.8" x14ac:dyDescent="0.3">
      <c r="A23" s="117" t="s">
        <v>669</v>
      </c>
      <c r="B23" s="76" t="s">
        <v>734</v>
      </c>
      <c r="C23" s="76" t="s">
        <v>735</v>
      </c>
      <c r="D23" s="76" t="s">
        <v>734</v>
      </c>
      <c r="E23" s="77" t="s">
        <v>735</v>
      </c>
    </row>
    <row r="24" spans="1:5" ht="28.8" x14ac:dyDescent="0.3">
      <c r="A24" s="117" t="s">
        <v>670</v>
      </c>
      <c r="B24" s="76" t="s">
        <v>734</v>
      </c>
      <c r="C24" s="76" t="s">
        <v>735</v>
      </c>
      <c r="D24" s="76" t="s">
        <v>737</v>
      </c>
      <c r="E24" s="77" t="s">
        <v>735</v>
      </c>
    </row>
    <row r="25" spans="1:5" ht="28.8" x14ac:dyDescent="0.3">
      <c r="A25" s="117" t="s">
        <v>671</v>
      </c>
      <c r="B25" s="76" t="s">
        <v>734</v>
      </c>
      <c r="C25" s="76" t="s">
        <v>735</v>
      </c>
      <c r="D25" s="76" t="s">
        <v>737</v>
      </c>
      <c r="E25" s="77" t="s">
        <v>735</v>
      </c>
    </row>
    <row r="26" spans="1:5" ht="28.8" x14ac:dyDescent="0.3">
      <c r="A26" s="117" t="s">
        <v>672</v>
      </c>
      <c r="B26" s="76" t="s">
        <v>734</v>
      </c>
      <c r="C26" s="76" t="s">
        <v>735</v>
      </c>
      <c r="D26" s="76" t="s">
        <v>738</v>
      </c>
      <c r="E26" s="77" t="s">
        <v>738</v>
      </c>
    </row>
    <row r="27" spans="1:5" ht="29.4" thickBot="1" x14ac:dyDescent="0.35">
      <c r="A27" s="117" t="s">
        <v>673</v>
      </c>
      <c r="B27" s="76" t="s">
        <v>734</v>
      </c>
      <c r="C27" s="76" t="s">
        <v>735</v>
      </c>
      <c r="D27" s="76" t="s">
        <v>734</v>
      </c>
      <c r="E27" s="77" t="s">
        <v>735</v>
      </c>
    </row>
    <row r="28" spans="1:5" ht="15" thickBot="1" x14ac:dyDescent="0.35">
      <c r="A28" s="115"/>
      <c r="B28" s="71" t="s">
        <v>642</v>
      </c>
      <c r="C28" s="71" t="s">
        <v>643</v>
      </c>
      <c r="D28" s="71" t="s">
        <v>644</v>
      </c>
      <c r="E28" s="72" t="s">
        <v>645</v>
      </c>
    </row>
    <row r="29" spans="1:5" ht="28.8" x14ac:dyDescent="0.3">
      <c r="A29" s="117" t="s">
        <v>674</v>
      </c>
      <c r="B29" s="76" t="s">
        <v>734</v>
      </c>
      <c r="C29" s="76" t="s">
        <v>735</v>
      </c>
      <c r="D29" s="76" t="s">
        <v>734</v>
      </c>
      <c r="E29" s="77" t="s">
        <v>735</v>
      </c>
    </row>
    <row r="30" spans="1:5" ht="28.8" x14ac:dyDescent="0.3">
      <c r="A30" s="117" t="s">
        <v>675</v>
      </c>
      <c r="B30" s="76" t="s">
        <v>734</v>
      </c>
      <c r="C30" s="76" t="s">
        <v>735</v>
      </c>
      <c r="D30" s="76" t="s">
        <v>734</v>
      </c>
      <c r="E30" s="77" t="s">
        <v>735</v>
      </c>
    </row>
    <row r="31" spans="1:5" ht="28.8" x14ac:dyDescent="0.3">
      <c r="A31" s="117" t="s">
        <v>676</v>
      </c>
      <c r="B31" s="76" t="s">
        <v>734</v>
      </c>
      <c r="C31" s="76" t="s">
        <v>735</v>
      </c>
      <c r="D31" s="76" t="s">
        <v>734</v>
      </c>
      <c r="E31" s="77" t="s">
        <v>735</v>
      </c>
    </row>
    <row r="32" spans="1:5" ht="28.8" x14ac:dyDescent="0.3">
      <c r="A32" s="117" t="s">
        <v>677</v>
      </c>
      <c r="B32" s="76" t="s">
        <v>734</v>
      </c>
      <c r="C32" s="76" t="s">
        <v>735</v>
      </c>
      <c r="D32" s="76" t="s">
        <v>737</v>
      </c>
      <c r="E32" s="77" t="s">
        <v>735</v>
      </c>
    </row>
    <row r="33" spans="1:5" ht="28.8" x14ac:dyDescent="0.3">
      <c r="A33" s="117" t="s">
        <v>678</v>
      </c>
      <c r="B33" s="76" t="s">
        <v>734</v>
      </c>
      <c r="C33" s="76" t="s">
        <v>735</v>
      </c>
      <c r="D33" s="76" t="s">
        <v>734</v>
      </c>
      <c r="E33" s="77" t="s">
        <v>735</v>
      </c>
    </row>
    <row r="34" spans="1:5" ht="28.8" x14ac:dyDescent="0.3">
      <c r="A34" s="117" t="s">
        <v>679</v>
      </c>
      <c r="B34" s="76" t="s">
        <v>734</v>
      </c>
      <c r="C34" s="76" t="s">
        <v>735</v>
      </c>
      <c r="D34" s="76" t="s">
        <v>734</v>
      </c>
      <c r="E34" s="77" t="s">
        <v>735</v>
      </c>
    </row>
    <row r="35" spans="1:5" ht="43.2" x14ac:dyDescent="0.3">
      <c r="A35" s="117" t="s">
        <v>680</v>
      </c>
      <c r="B35" s="76" t="s">
        <v>734</v>
      </c>
      <c r="C35" s="76" t="s">
        <v>735</v>
      </c>
      <c r="D35" s="76" t="s">
        <v>734</v>
      </c>
      <c r="E35" s="77" t="s">
        <v>735</v>
      </c>
    </row>
    <row r="36" spans="1:5" ht="28.8" x14ac:dyDescent="0.3">
      <c r="A36" s="117" t="s">
        <v>681</v>
      </c>
      <c r="B36" s="76" t="s">
        <v>734</v>
      </c>
      <c r="C36" s="76" t="s">
        <v>735</v>
      </c>
      <c r="D36" s="76" t="s">
        <v>734</v>
      </c>
      <c r="E36" s="77" t="s">
        <v>735</v>
      </c>
    </row>
    <row r="37" spans="1:5" ht="28.8" x14ac:dyDescent="0.3">
      <c r="A37" s="118" t="s">
        <v>744</v>
      </c>
      <c r="B37" s="76" t="s">
        <v>734</v>
      </c>
      <c r="C37" s="76" t="s">
        <v>735</v>
      </c>
      <c r="D37" s="76" t="s">
        <v>734</v>
      </c>
      <c r="E37" s="77" t="s">
        <v>735</v>
      </c>
    </row>
    <row r="38" spans="1:5" ht="28.8" x14ac:dyDescent="0.3">
      <c r="A38" s="117" t="s">
        <v>682</v>
      </c>
      <c r="B38" s="76" t="s">
        <v>734</v>
      </c>
      <c r="C38" s="76" t="s">
        <v>735</v>
      </c>
      <c r="D38" s="76" t="s">
        <v>734</v>
      </c>
      <c r="E38" s="77" t="s">
        <v>735</v>
      </c>
    </row>
    <row r="39" spans="1:5" ht="29.4" thickBot="1" x14ac:dyDescent="0.35">
      <c r="A39" s="119" t="s">
        <v>683</v>
      </c>
      <c r="B39" s="78" t="s">
        <v>734</v>
      </c>
      <c r="C39" s="78" t="s">
        <v>735</v>
      </c>
      <c r="D39" s="78" t="s">
        <v>734</v>
      </c>
      <c r="E39" s="79" t="s">
        <v>735</v>
      </c>
    </row>
    <row r="40" spans="1:5" ht="29.4" thickBot="1" x14ac:dyDescent="0.35">
      <c r="A40" s="119" t="s">
        <v>746</v>
      </c>
      <c r="B40" s="98" t="s">
        <v>734</v>
      </c>
      <c r="C40" s="98" t="s">
        <v>735</v>
      </c>
      <c r="D40" s="98" t="s">
        <v>734</v>
      </c>
      <c r="E40" s="99" t="s">
        <v>735</v>
      </c>
    </row>
    <row r="41" spans="1:5" ht="29.4" thickBot="1" x14ac:dyDescent="0.35">
      <c r="A41" s="119" t="s">
        <v>751</v>
      </c>
      <c r="B41" s="98" t="s">
        <v>734</v>
      </c>
      <c r="C41" s="98" t="s">
        <v>735</v>
      </c>
      <c r="D41" s="98" t="s">
        <v>734</v>
      </c>
      <c r="E41" s="99" t="s">
        <v>735</v>
      </c>
    </row>
    <row r="42" spans="1:5" ht="29.4" thickBot="1" x14ac:dyDescent="0.35">
      <c r="A42" s="119" t="s">
        <v>752</v>
      </c>
      <c r="B42" s="98" t="s">
        <v>739</v>
      </c>
      <c r="C42" s="98" t="s">
        <v>740</v>
      </c>
      <c r="D42" s="98" t="s">
        <v>737</v>
      </c>
      <c r="E42" s="99" t="s">
        <v>737</v>
      </c>
    </row>
    <row r="45" spans="1:5" ht="15" thickBot="1" x14ac:dyDescent="0.35">
      <c r="A45" s="114" t="s">
        <v>726</v>
      </c>
    </row>
    <row r="46" spans="1:5" ht="15" thickBot="1" x14ac:dyDescent="0.35">
      <c r="A46" s="115"/>
      <c r="B46" s="71" t="s">
        <v>642</v>
      </c>
      <c r="C46" s="71" t="s">
        <v>643</v>
      </c>
      <c r="D46" s="71" t="s">
        <v>644</v>
      </c>
      <c r="E46" s="72" t="s">
        <v>645</v>
      </c>
    </row>
    <row r="47" spans="1:5" ht="28.8" x14ac:dyDescent="0.3">
      <c r="A47" s="116" t="s">
        <v>648</v>
      </c>
      <c r="B47" s="73" t="s">
        <v>735</v>
      </c>
      <c r="C47" s="73" t="s">
        <v>735</v>
      </c>
      <c r="D47" s="73" t="s">
        <v>735</v>
      </c>
      <c r="E47" s="74" t="s">
        <v>735</v>
      </c>
    </row>
    <row r="48" spans="1:5" ht="28.8" x14ac:dyDescent="0.3">
      <c r="A48" s="117" t="s">
        <v>653</v>
      </c>
      <c r="B48" s="76" t="s">
        <v>736</v>
      </c>
      <c r="C48" s="76" t="s">
        <v>735</v>
      </c>
      <c r="D48" s="76" t="s">
        <v>735</v>
      </c>
      <c r="E48" s="77" t="s">
        <v>735</v>
      </c>
    </row>
    <row r="49" spans="1:5" ht="28.8" x14ac:dyDescent="0.3">
      <c r="A49" s="117" t="s">
        <v>655</v>
      </c>
      <c r="B49" s="76" t="s">
        <v>736</v>
      </c>
      <c r="C49" s="76" t="s">
        <v>735</v>
      </c>
      <c r="D49" s="76" t="s">
        <v>735</v>
      </c>
      <c r="E49" s="77" t="s">
        <v>734</v>
      </c>
    </row>
    <row r="50" spans="1:5" ht="28.8" x14ac:dyDescent="0.3">
      <c r="A50" s="117" t="s">
        <v>656</v>
      </c>
      <c r="B50" s="76" t="s">
        <v>736</v>
      </c>
      <c r="C50" s="76" t="s">
        <v>735</v>
      </c>
      <c r="D50" s="76" t="s">
        <v>735</v>
      </c>
      <c r="E50" s="77" t="s">
        <v>735</v>
      </c>
    </row>
    <row r="51" spans="1:5" ht="28.8" x14ac:dyDescent="0.3">
      <c r="A51" s="117" t="s">
        <v>657</v>
      </c>
      <c r="B51" s="76" t="s">
        <v>736</v>
      </c>
      <c r="C51" s="76" t="s">
        <v>735</v>
      </c>
      <c r="D51" s="76" t="s">
        <v>735</v>
      </c>
      <c r="E51" s="77" t="s">
        <v>735</v>
      </c>
    </row>
    <row r="52" spans="1:5" ht="28.8" x14ac:dyDescent="0.3">
      <c r="A52" s="117" t="s">
        <v>658</v>
      </c>
      <c r="B52" s="76" t="s">
        <v>736</v>
      </c>
      <c r="C52" s="76" t="s">
        <v>735</v>
      </c>
      <c r="D52" s="76" t="s">
        <v>735</v>
      </c>
      <c r="E52" s="77" t="s">
        <v>735</v>
      </c>
    </row>
    <row r="53" spans="1:5" ht="28.8" x14ac:dyDescent="0.3">
      <c r="A53" s="117" t="s">
        <v>659</v>
      </c>
      <c r="B53" s="76" t="s">
        <v>736</v>
      </c>
      <c r="C53" s="76" t="s">
        <v>735</v>
      </c>
      <c r="D53" s="76" t="s">
        <v>737</v>
      </c>
      <c r="E53" s="77" t="s">
        <v>737</v>
      </c>
    </row>
    <row r="54" spans="1:5" ht="29.4" thickBot="1" x14ac:dyDescent="0.35">
      <c r="A54" s="117" t="s">
        <v>660</v>
      </c>
      <c r="B54" s="76" t="s">
        <v>736</v>
      </c>
      <c r="C54" s="76" t="s">
        <v>735</v>
      </c>
      <c r="D54" s="76" t="s">
        <v>735</v>
      </c>
      <c r="E54" s="77" t="s">
        <v>738</v>
      </c>
    </row>
    <row r="55" spans="1:5" ht="20.100000000000001" customHeight="1" x14ac:dyDescent="0.3">
      <c r="A55" s="126"/>
      <c r="B55" s="127" t="s">
        <v>642</v>
      </c>
      <c r="C55" s="127" t="s">
        <v>643</v>
      </c>
      <c r="D55" s="127" t="s">
        <v>644</v>
      </c>
      <c r="E55" s="128" t="s">
        <v>645</v>
      </c>
    </row>
    <row r="56" spans="1:5" ht="28.8" x14ac:dyDescent="0.3">
      <c r="A56" s="117" t="s">
        <v>661</v>
      </c>
      <c r="B56" s="76" t="s">
        <v>736</v>
      </c>
      <c r="C56" s="76" t="s">
        <v>735</v>
      </c>
      <c r="D56" s="76" t="s">
        <v>735</v>
      </c>
      <c r="E56" s="77" t="s">
        <v>738</v>
      </c>
    </row>
    <row r="57" spans="1:5" ht="28.8" x14ac:dyDescent="0.3">
      <c r="A57" s="117" t="s">
        <v>662</v>
      </c>
      <c r="B57" s="76" t="s">
        <v>737</v>
      </c>
      <c r="C57" s="76" t="s">
        <v>737</v>
      </c>
      <c r="D57" s="76" t="s">
        <v>737</v>
      </c>
      <c r="E57" s="77" t="s">
        <v>737</v>
      </c>
    </row>
    <row r="58" spans="1:5" ht="36.450000000000003" customHeight="1" thickBot="1" x14ac:dyDescent="0.35">
      <c r="A58" s="117" t="s">
        <v>663</v>
      </c>
      <c r="B58" s="76" t="s">
        <v>737</v>
      </c>
      <c r="C58" s="76" t="s">
        <v>737</v>
      </c>
      <c r="D58" s="76" t="s">
        <v>737</v>
      </c>
      <c r="E58" s="77" t="s">
        <v>737</v>
      </c>
    </row>
    <row r="59" spans="1:5" ht="29.7" customHeight="1" x14ac:dyDescent="0.3">
      <c r="A59" s="129" t="s">
        <v>664</v>
      </c>
      <c r="B59" s="94" t="s">
        <v>737</v>
      </c>
      <c r="C59" s="94" t="s">
        <v>737</v>
      </c>
      <c r="D59" s="94" t="s">
        <v>737</v>
      </c>
      <c r="E59" s="95" t="s">
        <v>737</v>
      </c>
    </row>
    <row r="60" spans="1:5" ht="28.8" x14ac:dyDescent="0.3">
      <c r="A60" s="117" t="s">
        <v>665</v>
      </c>
      <c r="B60" s="96" t="s">
        <v>737</v>
      </c>
      <c r="C60" s="96" t="s">
        <v>737</v>
      </c>
      <c r="D60" s="96" t="s">
        <v>737</v>
      </c>
      <c r="E60" s="97" t="s">
        <v>737</v>
      </c>
    </row>
    <row r="61" spans="1:5" ht="28.8" x14ac:dyDescent="0.3">
      <c r="A61" s="117" t="s">
        <v>666</v>
      </c>
      <c r="B61" s="96" t="s">
        <v>736</v>
      </c>
      <c r="C61" s="96" t="s">
        <v>735</v>
      </c>
      <c r="D61" s="96" t="s">
        <v>737</v>
      </c>
      <c r="E61" s="97" t="s">
        <v>737</v>
      </c>
    </row>
    <row r="62" spans="1:5" s="19" customFormat="1" ht="56.7" customHeight="1" x14ac:dyDescent="0.3">
      <c r="A62" s="117" t="s">
        <v>667</v>
      </c>
      <c r="B62" s="100" t="s">
        <v>737</v>
      </c>
      <c r="C62" s="100" t="s">
        <v>737</v>
      </c>
      <c r="D62" s="100" t="s">
        <v>737</v>
      </c>
      <c r="E62" s="101" t="s">
        <v>737</v>
      </c>
    </row>
    <row r="63" spans="1:5" ht="28.8" x14ac:dyDescent="0.3">
      <c r="A63" s="117" t="s">
        <v>668</v>
      </c>
      <c r="B63" s="96" t="s">
        <v>735</v>
      </c>
      <c r="C63" s="96" t="s">
        <v>735</v>
      </c>
      <c r="D63" s="96" t="s">
        <v>735</v>
      </c>
      <c r="E63" s="97" t="s">
        <v>735</v>
      </c>
    </row>
    <row r="64" spans="1:5" ht="28.8" x14ac:dyDescent="0.3">
      <c r="A64" s="130" t="s">
        <v>743</v>
      </c>
      <c r="B64" s="96" t="s">
        <v>735</v>
      </c>
      <c r="C64" s="96" t="s">
        <v>735</v>
      </c>
      <c r="D64" s="96" t="s">
        <v>735</v>
      </c>
      <c r="E64" s="97" t="s">
        <v>735</v>
      </c>
    </row>
    <row r="65" spans="1:5" ht="28.8" x14ac:dyDescent="0.3">
      <c r="A65" s="117" t="s">
        <v>669</v>
      </c>
      <c r="B65" s="96" t="s">
        <v>735</v>
      </c>
      <c r="C65" s="96" t="s">
        <v>735</v>
      </c>
      <c r="D65" s="96" t="s">
        <v>735</v>
      </c>
      <c r="E65" s="97" t="s">
        <v>735</v>
      </c>
    </row>
    <row r="66" spans="1:5" ht="28.8" x14ac:dyDescent="0.3">
      <c r="A66" s="117" t="s">
        <v>670</v>
      </c>
      <c r="B66" s="96" t="s">
        <v>735</v>
      </c>
      <c r="C66" s="96" t="s">
        <v>735</v>
      </c>
      <c r="D66" s="96" t="s">
        <v>737</v>
      </c>
      <c r="E66" s="97" t="s">
        <v>735</v>
      </c>
    </row>
    <row r="67" spans="1:5" ht="28.8" x14ac:dyDescent="0.3">
      <c r="A67" s="117" t="s">
        <v>671</v>
      </c>
      <c r="B67" s="96" t="s">
        <v>735</v>
      </c>
      <c r="C67" s="96" t="s">
        <v>735</v>
      </c>
      <c r="D67" s="96" t="s">
        <v>737</v>
      </c>
      <c r="E67" s="97" t="s">
        <v>735</v>
      </c>
    </row>
    <row r="68" spans="1:5" ht="28.8" x14ac:dyDescent="0.3">
      <c r="A68" s="117" t="s">
        <v>672</v>
      </c>
      <c r="B68" s="96" t="s">
        <v>735</v>
      </c>
      <c r="C68" s="96" t="s">
        <v>735</v>
      </c>
      <c r="D68" s="96" t="s">
        <v>735</v>
      </c>
      <c r="E68" s="97" t="s">
        <v>735</v>
      </c>
    </row>
    <row r="69" spans="1:5" ht="28.8" x14ac:dyDescent="0.3">
      <c r="A69" s="117" t="s">
        <v>673</v>
      </c>
      <c r="B69" s="96" t="s">
        <v>735</v>
      </c>
      <c r="C69" s="96" t="s">
        <v>735</v>
      </c>
      <c r="D69" s="96" t="s">
        <v>735</v>
      </c>
      <c r="E69" s="97" t="s">
        <v>735</v>
      </c>
    </row>
    <row r="70" spans="1:5" ht="28.8" x14ac:dyDescent="0.3">
      <c r="A70" s="117" t="s">
        <v>674</v>
      </c>
      <c r="B70" s="96" t="s">
        <v>735</v>
      </c>
      <c r="C70" s="96" t="s">
        <v>735</v>
      </c>
      <c r="D70" s="96" t="s">
        <v>735</v>
      </c>
      <c r="E70" s="97" t="s">
        <v>735</v>
      </c>
    </row>
    <row r="71" spans="1:5" ht="28.8" x14ac:dyDescent="0.3">
      <c r="A71" s="117" t="s">
        <v>675</v>
      </c>
      <c r="B71" s="96" t="s">
        <v>735</v>
      </c>
      <c r="C71" s="96" t="s">
        <v>735</v>
      </c>
      <c r="D71" s="96" t="s">
        <v>735</v>
      </c>
      <c r="E71" s="97" t="s">
        <v>735</v>
      </c>
    </row>
    <row r="72" spans="1:5" ht="28.8" x14ac:dyDescent="0.3">
      <c r="A72" s="117" t="s">
        <v>676</v>
      </c>
      <c r="B72" s="96" t="s">
        <v>735</v>
      </c>
      <c r="C72" s="96" t="s">
        <v>735</v>
      </c>
      <c r="D72" s="96" t="s">
        <v>735</v>
      </c>
      <c r="E72" s="97" t="s">
        <v>735</v>
      </c>
    </row>
    <row r="73" spans="1:5" ht="28.8" x14ac:dyDescent="0.3">
      <c r="A73" s="117" t="s">
        <v>677</v>
      </c>
      <c r="B73" s="96" t="s">
        <v>735</v>
      </c>
      <c r="C73" s="96" t="s">
        <v>735</v>
      </c>
      <c r="D73" s="96" t="s">
        <v>737</v>
      </c>
      <c r="E73" s="97" t="s">
        <v>735</v>
      </c>
    </row>
    <row r="74" spans="1:5" ht="28.8" x14ac:dyDescent="0.3">
      <c r="A74" s="117" t="s">
        <v>678</v>
      </c>
      <c r="B74" s="96" t="s">
        <v>735</v>
      </c>
      <c r="C74" s="96" t="s">
        <v>735</v>
      </c>
      <c r="D74" s="96" t="s">
        <v>735</v>
      </c>
      <c r="E74" s="97" t="s">
        <v>735</v>
      </c>
    </row>
    <row r="75" spans="1:5" ht="28.8" x14ac:dyDescent="0.3">
      <c r="A75" s="117" t="s">
        <v>679</v>
      </c>
      <c r="B75" s="96" t="s">
        <v>735</v>
      </c>
      <c r="C75" s="96" t="s">
        <v>735</v>
      </c>
      <c r="D75" s="96" t="s">
        <v>735</v>
      </c>
      <c r="E75" s="97" t="s">
        <v>735</v>
      </c>
    </row>
    <row r="76" spans="1:5" ht="43.2" x14ac:dyDescent="0.3">
      <c r="A76" s="117" t="s">
        <v>680</v>
      </c>
      <c r="B76" s="96" t="s">
        <v>735</v>
      </c>
      <c r="C76" s="96" t="s">
        <v>735</v>
      </c>
      <c r="D76" s="96" t="s">
        <v>735</v>
      </c>
      <c r="E76" s="97" t="s">
        <v>735</v>
      </c>
    </row>
    <row r="77" spans="1:5" ht="29.4" thickBot="1" x14ac:dyDescent="0.35">
      <c r="A77" s="131" t="s">
        <v>744</v>
      </c>
      <c r="B77" s="98" t="s">
        <v>735</v>
      </c>
      <c r="C77" s="98" t="s">
        <v>735</v>
      </c>
      <c r="D77" s="98" t="s">
        <v>735</v>
      </c>
      <c r="E77" s="99" t="s">
        <v>735</v>
      </c>
    </row>
    <row r="78" spans="1:5" ht="29.4" customHeight="1" thickBot="1" x14ac:dyDescent="0.35">
      <c r="A78" s="115"/>
      <c r="B78" s="71" t="s">
        <v>642</v>
      </c>
      <c r="C78" s="71" t="s">
        <v>643</v>
      </c>
      <c r="D78" s="71" t="s">
        <v>644</v>
      </c>
      <c r="E78" s="72" t="s">
        <v>645</v>
      </c>
    </row>
    <row r="79" spans="1:5" ht="28.8" x14ac:dyDescent="0.3">
      <c r="A79" s="117" t="s">
        <v>681</v>
      </c>
      <c r="B79" s="76" t="s">
        <v>735</v>
      </c>
      <c r="C79" s="76" t="s">
        <v>735</v>
      </c>
      <c r="D79" s="76" t="s">
        <v>735</v>
      </c>
      <c r="E79" s="77" t="s">
        <v>735</v>
      </c>
    </row>
    <row r="80" spans="1:5" ht="28.8" x14ac:dyDescent="0.3">
      <c r="A80" s="117" t="s">
        <v>682</v>
      </c>
      <c r="B80" s="76" t="s">
        <v>735</v>
      </c>
      <c r="C80" s="76" t="s">
        <v>735</v>
      </c>
      <c r="D80" s="76" t="s">
        <v>735</v>
      </c>
      <c r="E80" s="77" t="s">
        <v>735</v>
      </c>
    </row>
    <row r="81" spans="1:5" ht="29.4" thickBot="1" x14ac:dyDescent="0.35">
      <c r="A81" s="119" t="s">
        <v>683</v>
      </c>
      <c r="B81" s="78" t="s">
        <v>735</v>
      </c>
      <c r="C81" s="78" t="s">
        <v>735</v>
      </c>
      <c r="D81" s="78" t="s">
        <v>735</v>
      </c>
      <c r="E81" s="79" t="s">
        <v>735</v>
      </c>
    </row>
    <row r="82" spans="1:5" ht="29.4" thickBot="1" x14ac:dyDescent="0.35">
      <c r="A82" s="119" t="s">
        <v>746</v>
      </c>
      <c r="B82" s="98" t="s">
        <v>735</v>
      </c>
      <c r="C82" s="98" t="s">
        <v>735</v>
      </c>
      <c r="D82" s="98" t="s">
        <v>735</v>
      </c>
      <c r="E82" s="99" t="s">
        <v>735</v>
      </c>
    </row>
    <row r="83" spans="1:5" ht="29.4" thickBot="1" x14ac:dyDescent="0.35">
      <c r="A83" s="119" t="s">
        <v>751</v>
      </c>
      <c r="B83" s="98" t="s">
        <v>735</v>
      </c>
      <c r="C83" s="98" t="s">
        <v>735</v>
      </c>
      <c r="D83" s="98" t="s">
        <v>735</v>
      </c>
      <c r="E83" s="99" t="s">
        <v>735</v>
      </c>
    </row>
    <row r="84" spans="1:5" ht="29.4" thickBot="1" x14ac:dyDescent="0.35">
      <c r="A84" s="119" t="s">
        <v>752</v>
      </c>
      <c r="B84" s="98" t="s">
        <v>737</v>
      </c>
      <c r="C84" s="98" t="s">
        <v>737</v>
      </c>
      <c r="D84" s="98" t="s">
        <v>737</v>
      </c>
      <c r="E84" s="99" t="s">
        <v>737</v>
      </c>
    </row>
    <row r="85" spans="1:5" x14ac:dyDescent="0.3">
      <c r="A85" s="120"/>
      <c r="B85" s="69"/>
      <c r="C85" s="69"/>
      <c r="D85" s="69"/>
      <c r="E85" s="69"/>
    </row>
    <row r="86" spans="1:5" x14ac:dyDescent="0.3">
      <c r="A86" s="120"/>
      <c r="B86" s="69"/>
      <c r="C86" s="69"/>
      <c r="D86" s="69"/>
      <c r="E86" s="69"/>
    </row>
    <row r="87" spans="1:5" ht="18.600000000000001" thickBot="1" x14ac:dyDescent="0.35">
      <c r="A87" s="112" t="s">
        <v>705</v>
      </c>
      <c r="B87" s="69"/>
      <c r="C87" s="69"/>
      <c r="D87" s="69"/>
      <c r="E87" s="69"/>
    </row>
    <row r="88" spans="1:5" x14ac:dyDescent="0.3">
      <c r="A88" s="121" t="s">
        <v>646</v>
      </c>
      <c r="B88" s="182" t="s">
        <v>13</v>
      </c>
      <c r="C88" s="183"/>
      <c r="D88" s="183"/>
      <c r="E88" s="184"/>
    </row>
    <row r="89" spans="1:5" x14ac:dyDescent="0.3">
      <c r="A89" s="122" t="s">
        <v>652</v>
      </c>
      <c r="B89" s="185" t="s">
        <v>15</v>
      </c>
      <c r="C89" s="186"/>
      <c r="D89" s="186"/>
      <c r="E89" s="187"/>
    </row>
    <row r="90" spans="1:5" x14ac:dyDescent="0.3">
      <c r="A90" s="123" t="s">
        <v>651</v>
      </c>
      <c r="B90" s="185" t="s">
        <v>728</v>
      </c>
      <c r="C90" s="186"/>
      <c r="D90" s="186"/>
      <c r="E90" s="187"/>
    </row>
    <row r="91" spans="1:5" x14ac:dyDescent="0.3">
      <c r="A91" s="123" t="s">
        <v>649</v>
      </c>
      <c r="B91" s="185" t="s">
        <v>718</v>
      </c>
      <c r="C91" s="186"/>
      <c r="D91" s="186"/>
      <c r="E91" s="187"/>
    </row>
    <row r="92" spans="1:5" x14ac:dyDescent="0.3">
      <c r="A92" s="123" t="s">
        <v>654</v>
      </c>
      <c r="B92" s="185" t="s">
        <v>717</v>
      </c>
      <c r="C92" s="186"/>
      <c r="D92" s="186"/>
      <c r="E92" s="187"/>
    </row>
    <row r="93" spans="1:5" ht="15" thickBot="1" x14ac:dyDescent="0.35">
      <c r="A93" s="124" t="s">
        <v>650</v>
      </c>
      <c r="B93" s="188" t="s">
        <v>704</v>
      </c>
      <c r="C93" s="189"/>
      <c r="D93" s="189"/>
      <c r="E93" s="190"/>
    </row>
    <row r="94" spans="1:5" ht="21" customHeight="1" thickBot="1" x14ac:dyDescent="0.35">
      <c r="A94" s="125" t="s">
        <v>716</v>
      </c>
      <c r="B94" s="19"/>
      <c r="C94" s="19"/>
      <c r="D94" s="19"/>
      <c r="E94" s="19"/>
    </row>
    <row r="95" spans="1:5" ht="92.4" customHeight="1" x14ac:dyDescent="0.3">
      <c r="A95" s="37" t="s">
        <v>642</v>
      </c>
      <c r="B95" s="191" t="s">
        <v>755</v>
      </c>
      <c r="C95" s="192"/>
      <c r="D95" s="192"/>
      <c r="E95" s="193"/>
    </row>
    <row r="96" spans="1:5" ht="48" customHeight="1" x14ac:dyDescent="0.3">
      <c r="A96" s="38" t="s">
        <v>643</v>
      </c>
      <c r="B96" s="194" t="s">
        <v>714</v>
      </c>
      <c r="C96" s="195"/>
      <c r="D96" s="195"/>
      <c r="E96" s="196"/>
    </row>
    <row r="97" spans="1:7" ht="62.1" customHeight="1" x14ac:dyDescent="0.3">
      <c r="A97" s="38" t="s">
        <v>644</v>
      </c>
      <c r="B97" s="194" t="s">
        <v>725</v>
      </c>
      <c r="C97" s="195"/>
      <c r="D97" s="195"/>
      <c r="E97" s="196"/>
    </row>
    <row r="98" spans="1:7" ht="66.900000000000006" customHeight="1" thickBot="1" x14ac:dyDescent="0.35">
      <c r="A98" s="39" t="s">
        <v>645</v>
      </c>
      <c r="B98" s="197" t="s">
        <v>715</v>
      </c>
      <c r="C98" s="198"/>
      <c r="D98" s="198"/>
      <c r="E98" s="199"/>
    </row>
    <row r="99" spans="1:7" ht="87" customHeight="1" x14ac:dyDescent="0.3">
      <c r="A99" s="177" t="s">
        <v>733</v>
      </c>
      <c r="B99" s="178"/>
      <c r="C99" s="178"/>
      <c r="D99" s="178"/>
      <c r="E99" s="178"/>
      <c r="F99" s="10"/>
      <c r="G99" s="10"/>
    </row>
    <row r="100" spans="1:7" x14ac:dyDescent="0.3">
      <c r="A100" s="93"/>
      <c r="B100" s="75"/>
      <c r="C100" s="75"/>
      <c r="D100" s="75"/>
      <c r="E100" s="75"/>
      <c r="F100" s="10"/>
      <c r="G100" s="10"/>
    </row>
    <row r="101" spans="1:7" x14ac:dyDescent="0.3">
      <c r="A101" s="93"/>
      <c r="B101" s="75"/>
      <c r="C101" s="75"/>
      <c r="D101" s="75"/>
      <c r="E101" s="75"/>
      <c r="F101" s="10"/>
      <c r="G101" s="10"/>
    </row>
    <row r="102" spans="1:7" x14ac:dyDescent="0.3">
      <c r="A102" s="93"/>
      <c r="B102" s="75"/>
      <c r="C102" s="75"/>
      <c r="D102" s="75"/>
      <c r="E102" s="75"/>
      <c r="F102" s="10"/>
      <c r="G102" s="10"/>
    </row>
    <row r="103" spans="1:7" x14ac:dyDescent="0.3">
      <c r="A103" s="93"/>
      <c r="B103" s="75"/>
      <c r="C103" s="75"/>
      <c r="D103" s="75"/>
      <c r="E103" s="75"/>
      <c r="F103" s="10"/>
      <c r="G103" s="10"/>
    </row>
  </sheetData>
  <mergeCells count="12">
    <mergeCell ref="A99:E99"/>
    <mergeCell ref="A2:E2"/>
    <mergeCell ref="B88:E88"/>
    <mergeCell ref="B89:E89"/>
    <mergeCell ref="B90:E90"/>
    <mergeCell ref="B91:E91"/>
    <mergeCell ref="B92:E92"/>
    <mergeCell ref="B93:E93"/>
    <mergeCell ref="B95:E95"/>
    <mergeCell ref="B96:E96"/>
    <mergeCell ref="B97:E97"/>
    <mergeCell ref="B98:E98"/>
  </mergeCells>
  <conditionalFormatting sqref="B6:E81">
    <cfRule type="cellIs" dxfId="3" priority="4" operator="equal">
      <formula>"Pro tuto službu se nepočítá"</formula>
    </cfRule>
  </conditionalFormatting>
  <conditionalFormatting sqref="B40:E42">
    <cfRule type="cellIs" dxfId="2" priority="3" operator="equal">
      <formula>"Pro tuto službu se nepočítá"</formula>
    </cfRule>
  </conditionalFormatting>
  <conditionalFormatting sqref="B82:E84">
    <cfRule type="cellIs" dxfId="1" priority="2" operator="equal">
      <formula>"Pro tuto službu se nepočítá"</formula>
    </cfRule>
  </conditionalFormatting>
  <conditionalFormatting sqref="B78:E78">
    <cfRule type="cellIs" dxfId="0" priority="1" operator="equal">
      <formula>"Pro tuto službu se nepočítá"</formula>
    </cfRule>
  </conditionalFormatting>
  <pageMargins left="0.25" right="0.25" top="0.75" bottom="0.75" header="0.3" footer="0.3"/>
  <pageSetup paperSize="9" orientation="portrait" horizontalDpi="360" verticalDpi="360" r:id="rId1"/>
  <headerFooter>
    <oddHeader>&amp;C&amp;A</oddHead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Návrh zadavatele - poznámka</vt:lpstr>
      <vt:lpstr>Výpočet vyrovnávací platby</vt:lpstr>
      <vt:lpstr>ref_hodnoty pro rok 2023</vt:lpstr>
      <vt:lpstr>Výpočet  Vyrovnávací platby</vt:lpstr>
      <vt:lpstr>'Výpočet vyrovnávací platby'!Oblast_tisku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Khýn Lukáš Mgr.</dc:creator>
  <cp:lastModifiedBy>Guman Ivan Ing.</cp:lastModifiedBy>
  <cp:lastPrinted>2022-10-19T11:52:38Z</cp:lastPrinted>
  <dcterms:created xsi:type="dcterms:W3CDTF">2019-09-16T05:25:40Z</dcterms:created>
  <dcterms:modified xsi:type="dcterms:W3CDTF">2023-06-13T05:25:03Z</dcterms:modified>
</cp:coreProperties>
</file>