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ÁKON 106\2017\ZVEřejnění\"/>
    </mc:Choice>
  </mc:AlternateContent>
  <bookViews>
    <workbookView xWindow="0" yWindow="0" windowWidth="23040" windowHeight="8820" tabRatio="472" activeTab="1"/>
  </bookViews>
  <sheets>
    <sheet name="zamery" sheetId="4" r:id="rId1"/>
    <sheet name="priprava_rizeni_udr" sheetId="3" r:id="rId2"/>
    <sheet name="old_podklad_2016_01_22" sheetId="2" state="hidden" r:id="rId3"/>
  </sheets>
  <definedNames>
    <definedName name="_xlnm._FilterDatabase" localSheetId="1" hidden="1">priprava_rizeni_udr!$A$2:$AP$75</definedName>
    <definedName name="_xlnm._FilterDatabase" localSheetId="0" hidden="1">zamery!$A$2:$AT$43</definedName>
  </definedNames>
  <calcPr calcId="152511"/>
</workbook>
</file>

<file path=xl/calcChain.xml><?xml version="1.0" encoding="utf-8"?>
<calcChain xmlns="http://schemas.openxmlformats.org/spreadsheetml/2006/main">
  <c r="S19" i="4" l="1"/>
  <c r="O37" i="3"/>
  <c r="O28" i="3"/>
  <c r="O27" i="3"/>
  <c r="O26" i="3"/>
  <c r="O25" i="3"/>
  <c r="O19" i="3"/>
  <c r="O17" i="3"/>
  <c r="O16" i="3"/>
  <c r="O15" i="3"/>
  <c r="O14" i="3"/>
  <c r="O6" i="3" l="1"/>
  <c r="O8" i="3"/>
  <c r="O7" i="3"/>
  <c r="O9" i="3"/>
  <c r="O10" i="3"/>
  <c r="O4" i="3"/>
  <c r="O5" i="3"/>
  <c r="O11" i="3"/>
  <c r="O13" i="3"/>
  <c r="O3" i="3" l="1"/>
  <c r="O12" i="3" l="1"/>
  <c r="R135" i="2" l="1"/>
  <c r="U135" i="2"/>
  <c r="Q87" i="2"/>
  <c r="S87" i="2" s="1"/>
  <c r="L87" i="2"/>
  <c r="T87" i="2" s="1"/>
  <c r="V87" i="2" s="1"/>
  <c r="I87" i="2"/>
  <c r="K87" i="2" s="1"/>
  <c r="Q86" i="2"/>
  <c r="L86" i="2"/>
  <c r="I86" i="2"/>
  <c r="K86" i="2" s="1"/>
  <c r="Q23" i="2"/>
  <c r="Q107" i="2"/>
  <c r="Q106" i="2"/>
  <c r="Q105" i="2"/>
  <c r="Q104" i="2"/>
  <c r="K106" i="2"/>
  <c r="K107" i="2"/>
  <c r="P128" i="2"/>
  <c r="O128" i="2"/>
  <c r="P127" i="2"/>
  <c r="O127" i="2"/>
  <c r="P126" i="2"/>
  <c r="O126" i="2"/>
  <c r="P123" i="2"/>
  <c r="O123" i="2"/>
  <c r="P122" i="2"/>
  <c r="O122" i="2"/>
  <c r="P117" i="2"/>
  <c r="O117" i="2"/>
  <c r="P116" i="2"/>
  <c r="O116" i="2"/>
  <c r="P118" i="2"/>
  <c r="O118" i="2"/>
  <c r="Q103" i="2" l="1"/>
  <c r="K116" i="2" l="1"/>
  <c r="K126" i="2"/>
  <c r="K127" i="2"/>
  <c r="K128" i="2"/>
  <c r="K131" i="2"/>
  <c r="K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3" i="2"/>
  <c r="Q113" i="2"/>
  <c r="T110" i="2"/>
  <c r="V110" i="2" s="1"/>
  <c r="Q110" i="2"/>
  <c r="S110" i="2" s="1"/>
  <c r="K101" i="2"/>
  <c r="K100" i="2"/>
  <c r="K98" i="2"/>
  <c r="T98" i="2"/>
  <c r="V98" i="2" s="1"/>
  <c r="Q98" i="2"/>
  <c r="S98" i="2" s="1"/>
  <c r="Q93" i="2"/>
  <c r="S93" i="2" s="1"/>
  <c r="K92" i="2"/>
  <c r="K91" i="2"/>
  <c r="K90" i="2"/>
  <c r="T90" i="2"/>
  <c r="V90" i="2" s="1"/>
  <c r="Q90" i="2"/>
  <c r="S90" i="2" s="1"/>
  <c r="T92" i="2"/>
  <c r="V92" i="2" s="1"/>
  <c r="Q92" i="2"/>
  <c r="S92" i="2" s="1"/>
  <c r="Q84" i="2"/>
  <c r="Q85" i="2"/>
  <c r="Q83" i="2"/>
  <c r="K79" i="2"/>
  <c r="T78" i="2"/>
  <c r="V78" i="2" s="1"/>
  <c r="Q80" i="2"/>
  <c r="Q81" i="2"/>
  <c r="Q79" i="2"/>
  <c r="Q68" i="2"/>
  <c r="Q69" i="2"/>
  <c r="Q70" i="2"/>
  <c r="Q71" i="2"/>
  <c r="Q72" i="2"/>
  <c r="Q73" i="2"/>
  <c r="Q75" i="2"/>
  <c r="K68" i="2"/>
  <c r="K69" i="2"/>
  <c r="K70" i="2"/>
  <c r="K71" i="2"/>
  <c r="K72" i="2"/>
  <c r="K73" i="2"/>
  <c r="K74" i="2"/>
  <c r="K75" i="2"/>
  <c r="T60" i="2"/>
  <c r="V60" i="2" s="1"/>
  <c r="T30" i="2"/>
  <c r="V30" i="2" s="1"/>
  <c r="T9" i="2"/>
  <c r="V9" i="2" s="1"/>
  <c r="K65" i="2"/>
  <c r="K62" i="2"/>
  <c r="K63" i="2"/>
  <c r="K64" i="2"/>
  <c r="K61" i="2"/>
  <c r="Q62" i="2"/>
  <c r="Q63" i="2"/>
  <c r="Q64" i="2"/>
  <c r="Q65" i="2"/>
  <c r="Q61" i="2"/>
  <c r="Q57" i="2"/>
  <c r="Q50" i="2"/>
  <c r="Q51" i="2"/>
  <c r="Q52" i="2"/>
  <c r="Q53" i="2"/>
  <c r="Q54" i="2"/>
  <c r="Q55" i="2"/>
  <c r="Q56" i="2"/>
  <c r="Q42" i="2"/>
  <c r="Q43" i="2"/>
  <c r="Q44" i="2"/>
  <c r="Q45" i="2"/>
  <c r="Q46" i="2"/>
  <c r="Q47" i="2"/>
  <c r="Q48" i="2"/>
  <c r="Q49" i="2"/>
  <c r="Q32" i="2"/>
  <c r="Q33" i="2"/>
  <c r="Q34" i="2"/>
  <c r="Q35" i="2"/>
  <c r="Q36" i="2"/>
  <c r="Q37" i="2"/>
  <c r="Q38" i="2"/>
  <c r="Q39" i="2"/>
  <c r="Q40" i="2"/>
  <c r="Q41" i="2"/>
  <c r="Q31" i="2"/>
  <c r="K57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1" i="2"/>
  <c r="K11" i="2"/>
  <c r="K12" i="2"/>
  <c r="K13" i="2"/>
  <c r="K14" i="2"/>
  <c r="K15" i="2"/>
  <c r="K16" i="2"/>
  <c r="K17" i="2"/>
  <c r="K18" i="2"/>
  <c r="K19" i="2"/>
  <c r="K10" i="2"/>
  <c r="Q11" i="2"/>
  <c r="Q12" i="2"/>
  <c r="Q13" i="2"/>
  <c r="Q14" i="2"/>
  <c r="Q15" i="2"/>
  <c r="Q16" i="2"/>
  <c r="Q17" i="2"/>
  <c r="Q18" i="2"/>
  <c r="Q19" i="2"/>
  <c r="Q10" i="2"/>
  <c r="L133" i="2"/>
  <c r="I133" i="2"/>
  <c r="K133" i="2" s="1"/>
  <c r="N132" i="2"/>
  <c r="Q132" i="2" s="1"/>
  <c r="M132" i="2"/>
  <c r="L132" i="2"/>
  <c r="I132" i="2"/>
  <c r="K132" i="2" s="1"/>
  <c r="N130" i="2"/>
  <c r="Q130" i="2" s="1"/>
  <c r="M130" i="2"/>
  <c r="L130" i="2"/>
  <c r="I130" i="2"/>
  <c r="K130" i="2" s="1"/>
  <c r="L129" i="2"/>
  <c r="I129" i="2"/>
  <c r="K129" i="2" s="1"/>
  <c r="L125" i="2"/>
  <c r="I125" i="2"/>
  <c r="K125" i="2" s="1"/>
  <c r="L124" i="2"/>
  <c r="I124" i="2"/>
  <c r="K124" i="2" s="1"/>
  <c r="L123" i="2"/>
  <c r="I123" i="2"/>
  <c r="K123" i="2" s="1"/>
  <c r="L122" i="2"/>
  <c r="I122" i="2"/>
  <c r="K122" i="2" s="1"/>
  <c r="L121" i="2"/>
  <c r="I121" i="2"/>
  <c r="K121" i="2" s="1"/>
  <c r="L120" i="2"/>
  <c r="I120" i="2"/>
  <c r="K120" i="2" s="1"/>
  <c r="L119" i="2"/>
  <c r="I119" i="2"/>
  <c r="K119" i="2" s="1"/>
  <c r="L118" i="2"/>
  <c r="I118" i="2"/>
  <c r="K118" i="2" s="1"/>
  <c r="L117" i="2"/>
  <c r="I117" i="2"/>
  <c r="K117" i="2" s="1"/>
  <c r="L115" i="2"/>
  <c r="I115" i="2"/>
  <c r="K115" i="2" s="1"/>
  <c r="L114" i="2"/>
  <c r="I114" i="2"/>
  <c r="K114" i="2" s="1"/>
  <c r="P137" i="2"/>
  <c r="P136" i="2"/>
  <c r="O138" i="2"/>
  <c r="O137" i="2"/>
  <c r="O136" i="2"/>
  <c r="M137" i="2"/>
  <c r="M136" i="2"/>
  <c r="N136" i="2"/>
  <c r="I93" i="2"/>
  <c r="L93" i="2" s="1"/>
  <c r="T93" i="2" s="1"/>
  <c r="V93" i="2" s="1"/>
  <c r="L105" i="2"/>
  <c r="J105" i="2"/>
  <c r="I105" i="2"/>
  <c r="L104" i="2"/>
  <c r="J104" i="2"/>
  <c r="I104" i="2"/>
  <c r="L68" i="2"/>
  <c r="L67" i="2"/>
  <c r="J67" i="2"/>
  <c r="I67" i="2"/>
  <c r="Q136" i="2" l="1"/>
  <c r="T112" i="2"/>
  <c r="V112" i="2" s="1"/>
  <c r="Q9" i="2"/>
  <c r="K67" i="2"/>
  <c r="K137" i="2" s="1"/>
  <c r="K104" i="2"/>
  <c r="Q30" i="2"/>
  <c r="S30" i="2" s="1"/>
  <c r="Q78" i="2"/>
  <c r="S78" i="2" s="1"/>
  <c r="Q82" i="2"/>
  <c r="S82" i="2" s="1"/>
  <c r="K105" i="2"/>
  <c r="Q60" i="2"/>
  <c r="S60" i="2" s="1"/>
  <c r="K93" i="2"/>
  <c r="Q112" i="2"/>
  <c r="S112" i="2" s="1"/>
  <c r="M138" i="2"/>
  <c r="N138" i="2"/>
  <c r="S9" i="2" l="1"/>
  <c r="M135" i="2"/>
  <c r="L85" i="2"/>
  <c r="I85" i="2"/>
  <c r="K85" i="2" s="1"/>
  <c r="L84" i="2"/>
  <c r="I84" i="2"/>
  <c r="K84" i="2" s="1"/>
  <c r="L83" i="2"/>
  <c r="I83" i="2"/>
  <c r="K83" i="2" s="1"/>
  <c r="J81" i="2"/>
  <c r="I81" i="2"/>
  <c r="J80" i="2"/>
  <c r="I80" i="2"/>
  <c r="H136" i="2"/>
  <c r="L74" i="2"/>
  <c r="P74" i="2" s="1"/>
  <c r="L71" i="2"/>
  <c r="N67" i="2"/>
  <c r="K138" i="2" l="1"/>
  <c r="T66" i="2"/>
  <c r="V66" i="2" s="1"/>
  <c r="T82" i="2"/>
  <c r="V82" i="2" s="1"/>
  <c r="K81" i="2"/>
  <c r="K80" i="2"/>
  <c r="P138" i="2"/>
  <c r="Q74" i="2"/>
  <c r="Q138" i="2" s="1"/>
  <c r="N137" i="2"/>
  <c r="Q67" i="2"/>
  <c r="Q137" i="2" s="1"/>
  <c r="I136" i="2"/>
  <c r="J136" i="2"/>
  <c r="L136" i="2"/>
  <c r="N135" i="2"/>
  <c r="H137" i="2"/>
  <c r="K135" i="2" l="1"/>
  <c r="K136" i="2"/>
  <c r="V135" i="2"/>
  <c r="T135" i="2"/>
  <c r="Q66" i="2"/>
  <c r="L137" i="2"/>
  <c r="J138" i="2"/>
  <c r="J137" i="2"/>
  <c r="S66" i="2" l="1"/>
  <c r="S135" i="2" s="1"/>
  <c r="Q135" i="2"/>
  <c r="I137" i="2"/>
  <c r="I138" i="2"/>
  <c r="O135" i="2"/>
  <c r="I135" i="2"/>
  <c r="L138" i="2"/>
  <c r="P135" i="2"/>
  <c r="J135" i="2"/>
  <c r="L135" i="2"/>
  <c r="H138" i="2"/>
  <c r="H135" i="2"/>
</calcChain>
</file>

<file path=xl/comments1.xml><?xml version="1.0" encoding="utf-8"?>
<comments xmlns="http://schemas.openxmlformats.org/spreadsheetml/2006/main">
  <authors>
    <author>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doplňte název obce př. Hradec Králové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název firmy, IČ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je relevantní pro projekty, kde je jiný žadatel než KHK</t>
        </r>
      </text>
    </comment>
  </commentList>
</comments>
</file>

<file path=xl/comments2.xml><?xml version="1.0" encoding="utf-8"?>
<comments xmlns="http://schemas.openxmlformats.org/spreadsheetml/2006/main">
  <authors>
    <author>kopecka</author>
  </authors>
  <commentList>
    <comment ref="O72" authorId="0" shapeId="0">
      <text>
        <r>
          <rPr>
            <b/>
            <sz val="9"/>
            <color indexed="81"/>
            <rFont val="Tahoma"/>
            <family val="2"/>
            <charset val="238"/>
          </rPr>
          <t>kopecka:</t>
        </r>
        <r>
          <rPr>
            <sz val="9"/>
            <color indexed="81"/>
            <rFont val="Tahoma"/>
            <family val="2"/>
            <charset val="238"/>
          </rPr>
          <t xml:space="preserve">
pravděpodobně bude projekt cca za 12,5 mil Kč
půjde do výzvy ITI
aktualizovanou fiši mají poslat do 31.08.2016</t>
        </r>
      </text>
    </comment>
  </commentList>
</comments>
</file>

<file path=xl/comments3.xml><?xml version="1.0" encoding="utf-8"?>
<comments xmlns="http://schemas.openxmlformats.org/spreadsheetml/2006/main">
  <authors>
    <author>01</author>
    <author>poldova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vyplňte pouze jednu z možností:
záměr
příprava
realizace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př. OPZP 5.1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vyplňte ve formátu př. RK/5/124/2016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vyplňte ve formátu př. 03/2016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vyplňte ve formátu 06/2017</t>
        </r>
      </text>
    </comment>
    <comment ref="R66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z vratky org. 9999
</t>
        </r>
      </text>
    </comment>
    <comment ref="M67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mpsv - 47 310 000 Kč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mpsv - 47 120 000 Kč</t>
        </r>
      </text>
    </comment>
    <comment ref="M68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2 000 000 - vratka
2 300 000 - MPSV</t>
        </r>
      </text>
    </comment>
    <comment ref="O68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- 1 600 000 Kč</t>
        </r>
      </text>
    </comment>
    <comment ref="O70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- 1 133 424 Kč</t>
        </r>
      </text>
    </comment>
    <comment ref="O71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- 2 329 000 Kč</t>
        </r>
      </text>
    </comment>
    <comment ref="O72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- 2 500 000 Kč</t>
        </r>
      </text>
    </comment>
    <comment ref="O73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- 1 500 000 Kč</t>
        </r>
      </text>
    </comment>
    <comment ref="O74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- 7 000 000 Kč</t>
        </r>
      </text>
    </comment>
    <comment ref="O75" authorId="1" shapeId="0">
      <text>
        <r>
          <rPr>
            <b/>
            <sz val="9"/>
            <color indexed="81"/>
            <rFont val="Tahoma"/>
            <family val="2"/>
            <charset val="238"/>
          </rPr>
          <t>poldova:</t>
        </r>
        <r>
          <rPr>
            <sz val="9"/>
            <color indexed="81"/>
            <rFont val="Tahoma"/>
            <family val="2"/>
            <charset val="238"/>
          </rPr>
          <t xml:space="preserve">
mpsv - 1 500 000 Kč</t>
        </r>
      </text>
    </comment>
    <comment ref="M133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bude financováno z prostředků SUS KHK, které musí investovat do budov Kraje</t>
        </r>
      </text>
    </comment>
    <comment ref="N133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bude financováno z prostředků SUS KHK, které musí investovat do budov Kraje</t>
        </r>
      </text>
    </comment>
    <comment ref="O133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bude financováno z prostředků SUS KHK, které musí investovat do budov Kraje
</t>
        </r>
      </text>
    </comment>
    <comment ref="P133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bude financováno z prostředků SUS KHK, které musí investovat do budov Kraje</t>
        </r>
      </text>
    </comment>
    <comment ref="Q133" authorId="0" shapeId="0">
      <text>
        <r>
          <rPr>
            <b/>
            <sz val="9"/>
            <color indexed="81"/>
            <rFont val="Tahoma"/>
            <family val="2"/>
            <charset val="238"/>
          </rPr>
          <t>01:</t>
        </r>
        <r>
          <rPr>
            <sz val="9"/>
            <color indexed="81"/>
            <rFont val="Tahoma"/>
            <family val="2"/>
            <charset val="238"/>
          </rPr>
          <t xml:space="preserve">
bude financováno z prostředků SUS KHK, které musí investovat do budov Kraje</t>
        </r>
      </text>
    </comment>
  </commentList>
</comments>
</file>

<file path=xl/sharedStrings.xml><?xml version="1.0" encoding="utf-8"?>
<sst xmlns="http://schemas.openxmlformats.org/spreadsheetml/2006/main" count="2199" uniqueCount="560">
  <si>
    <t>Oficiální název projektu</t>
  </si>
  <si>
    <t>Příjemce dotace
KHK/p.o./a.s./město</t>
  </si>
  <si>
    <t>Dotační program/oblast podpory</t>
  </si>
  <si>
    <t>Od</t>
  </si>
  <si>
    <t>Realizace projektu, včetně přípravy (měsíc/rok)</t>
  </si>
  <si>
    <t>Připravenost projektu</t>
  </si>
  <si>
    <t>VZ - projektant (měsíc, rok)</t>
  </si>
  <si>
    <t>Dokumentace pro územní rozhodnutí</t>
  </si>
  <si>
    <t>Dokumentace pro stavební povolení</t>
  </si>
  <si>
    <t>Dokumentace pro provádění stavby</t>
  </si>
  <si>
    <t>Číslo BU projektu</t>
  </si>
  <si>
    <t>Celkové výdaje projektu</t>
  </si>
  <si>
    <t>KHK</t>
  </si>
  <si>
    <t>Vyčíslení potřebných finančních prostředků za projekt CELKEM</t>
  </si>
  <si>
    <t>Kapitola 21 - pro odbor dopravy</t>
  </si>
  <si>
    <t>Kapitola 21 - pro odbor školství</t>
  </si>
  <si>
    <t>Kapitola 21 - pro odbor sociálních věcí</t>
  </si>
  <si>
    <t>Kapitola 21 - pro odbor zdravotnictví, holding</t>
  </si>
  <si>
    <t>CELKEM</t>
  </si>
  <si>
    <t>CELKEM za projekty v realizaci</t>
  </si>
  <si>
    <t>CELKEM za projekty v přípravě</t>
  </si>
  <si>
    <t>II/299 Třebechovice pod Orebem, ul. Tyršova</t>
  </si>
  <si>
    <t>II/284 Miletín</t>
  </si>
  <si>
    <t>II/286 Jičín - Železnice - hranice okresu</t>
  </si>
  <si>
    <t>II/303 Jetřichov - Broumov</t>
  </si>
  <si>
    <t>II/285 Nahořany</t>
  </si>
  <si>
    <t>II/305 Albrechtice - Borohrádek</t>
  </si>
  <si>
    <t>IROP 1.1</t>
  </si>
  <si>
    <t>Modernizace regionálních silnic ve Východních Krkonoších</t>
  </si>
  <si>
    <t>Zlepšení dopravní dostupnosti Orlických a Bystřických hor</t>
  </si>
  <si>
    <t>Zlepšení přeshraniční dostupnosti polsko-českého příhraničí v oblasti Stolových hor</t>
  </si>
  <si>
    <t>OP ČR - PL</t>
  </si>
  <si>
    <t>II/295 Špindlerův Mlýn - skalní svah u přehrady Labská</t>
  </si>
  <si>
    <t>II/295 Špindlerův Mlýn - skalní svah u garáží</t>
  </si>
  <si>
    <t>Transformace ÚSP pro mládež Kvasiny - výstavba v lokalitě Kostelec nad Orlicí</t>
  </si>
  <si>
    <t>Transformace ÚSP pro mládež Kvasiny - nákup pozemků a výstavba v lokalitě Častolovice</t>
  </si>
  <si>
    <t>Transformace ÚSP pro mládež Kvasiny - výstavba v lokalitě 1-5</t>
  </si>
  <si>
    <t>Transformace DOMOVA NA STŘÍBRNÉM VRCHU</t>
  </si>
  <si>
    <t>Výstavba Domků Na Květné - domova se zvláštním režimem</t>
  </si>
  <si>
    <t>IROP 2.1</t>
  </si>
  <si>
    <t xml:space="preserve">Služby sociální prevence v Královéhradeckém kraji IV </t>
  </si>
  <si>
    <t>Rozvoj dostupnosti a kvality sociálních služeb v KHK V</t>
  </si>
  <si>
    <t>Podpora komunitních pobytových služeb sociální péče v Královéhradeckém kraji  I - Po 1. etapě TRASS</t>
  </si>
  <si>
    <t>Vývoj a implementace aplikace do chytrého mobilu.</t>
  </si>
  <si>
    <t>OPZ</t>
  </si>
  <si>
    <t>Transformace ÚSP pro mládež Kvasiny - vybudování domácností pro osoby s vysokou mírou podpory zázemí pro denní programy a zázemí pro služby</t>
  </si>
  <si>
    <t>Služby sociální prevence v Královéhradeckém kraji V</t>
  </si>
  <si>
    <t>Rozvoj dostupnosti a kvality sociálních služeb v KHK VI</t>
  </si>
  <si>
    <t>Rozvoj dostupnosti a kvality sociálních služeb v KHK VII</t>
  </si>
  <si>
    <t>OPŽP 5.1</t>
  </si>
  <si>
    <t>Dolnoslezské vojvodství / Dolnoslezská správa silnic a železnic ve Vratislavi</t>
  </si>
  <si>
    <t>Powiat Kłodzki</t>
  </si>
  <si>
    <t>Zateplení a fasáda objektu Oranžový dům v areálu Trutnov.</t>
  </si>
  <si>
    <t>Barevné domky Hajnice</t>
  </si>
  <si>
    <t>Vybudování výjezdového stanoviště ZZS Temný Důl</t>
  </si>
  <si>
    <t xml:space="preserve">Zajištění vybavenosti ZZS KHK, 1+2 etapa </t>
  </si>
  <si>
    <t>Výcviková a školící základna pro ZZS KHK, 1+2 etapa</t>
  </si>
  <si>
    <t>IROP 1.3</t>
  </si>
  <si>
    <t>Přístrojové vybavení nemocnice Jičín</t>
  </si>
  <si>
    <t xml:space="preserve">Přístrojové vybavení nemocnice Trutnov </t>
  </si>
  <si>
    <t xml:space="preserve">Přístrojové vybavení nemocnice Náchod </t>
  </si>
  <si>
    <t>IROP 2.3</t>
  </si>
  <si>
    <t xml:space="preserve">Oblastní nemocnice Jičín a.s. </t>
  </si>
  <si>
    <t xml:space="preserve">Oblastní nemocnice Trutnov a.s. </t>
  </si>
  <si>
    <t xml:space="preserve">Oblastní nemocnice Náchod a.s. </t>
  </si>
  <si>
    <t>Centrum duševního zdraví RIAPS Trutnov</t>
  </si>
  <si>
    <t>Psychiatrická péče Oblastní nemocnice Jičín</t>
  </si>
  <si>
    <t>Sdružení ozdravoven a léčeben okresu Trutnov</t>
  </si>
  <si>
    <t>Nemocniční informační systém v KHK</t>
  </si>
  <si>
    <t>Kybernetická bezpečnost ZZS KHK</t>
  </si>
  <si>
    <t>IROP 3.2</t>
  </si>
  <si>
    <t>HZ KHK / KHK</t>
  </si>
  <si>
    <t>Zdravotnická záchranná služba KHK</t>
  </si>
  <si>
    <t>Obnova obvodového pláště budovy LDN HK /fasáda/ a výměna špaletových dřevěných oken.</t>
  </si>
  <si>
    <t>Zateplení budovy ZZS KHK - II. etapa</t>
  </si>
  <si>
    <t>Zateplení budovy VS Jaroměř</t>
  </si>
  <si>
    <t>Léčebna pro dlouhodobě nemocné</t>
  </si>
  <si>
    <t>Kapitola 21 - pro odbor regionálního rozvoje, grantů, dotací a cestovního ruchu</t>
  </si>
  <si>
    <t>Komplexní řešení zpřístupnění a ukládání digitálních dokumentů v SVK HK</t>
  </si>
  <si>
    <t>IROP 3.1</t>
  </si>
  <si>
    <t>OPVVV</t>
  </si>
  <si>
    <t>Koncepce rozvoje přeshraniční cykloturistiky v polsko-českém příhraničí ("Eurovelo")</t>
  </si>
  <si>
    <t xml:space="preserve">Kulturní a přírodní dědictví pro rozvoj polsko-českého pohraničí „Společné dědictví“ </t>
  </si>
  <si>
    <t>Česko-polská Hřebenovka</t>
  </si>
  <si>
    <t>Technická pomoc pro Královéhradecký kraj - Interreg V-A ČR - Polsko</t>
  </si>
  <si>
    <t xml:space="preserve">Dolnośląska Organizacja Turystyczna </t>
  </si>
  <si>
    <t>Euroregion Glacensis</t>
  </si>
  <si>
    <t>Województwo Dolnośląskie-IRT</t>
  </si>
  <si>
    <t>OP ČR - PL, PO 2</t>
  </si>
  <si>
    <t>OP ČR - PL, PO 5</t>
  </si>
  <si>
    <t>CIRI</t>
  </si>
  <si>
    <t>Bezpečnostní infrastruktura a rozvoj TCK</t>
  </si>
  <si>
    <t>Rozvoj datového skladu a BI</t>
  </si>
  <si>
    <t>OPŽP</t>
  </si>
  <si>
    <t>Kapitola 21 - pro odbor životního prostředí</t>
  </si>
  <si>
    <t>IV. projekt vytváření území soustavy natura 2000 v Královéhradeckém kraji - II. část</t>
  </si>
  <si>
    <t>předfinancování (zp. výdaje) 1.pol.2016</t>
  </si>
  <si>
    <t>kofi. + nezp. 1.pol.2016</t>
  </si>
  <si>
    <t>předfinancování (zp. výdaje) 2.pol.2016</t>
  </si>
  <si>
    <t>kofi. + nezp. 2.pol.2016</t>
  </si>
  <si>
    <t>Usnesení RK schválení přípravy</t>
  </si>
  <si>
    <t>Usnesení RK schválení realizace</t>
  </si>
  <si>
    <t>Záměr nebo studie (technická)</t>
  </si>
  <si>
    <t>Projektová dokumentace skutečmého provedení stavby</t>
  </si>
  <si>
    <t>Zlepšení dopravní dostupnosti Broumovska a Kladsko – valbřišského regionu</t>
  </si>
  <si>
    <t>CELKEM za záměry</t>
  </si>
  <si>
    <t>Stav projektu
(Záměr/Příprava/Realizace)</t>
  </si>
  <si>
    <t>Kdo administruje VZ na dodavatele</t>
  </si>
  <si>
    <t>Dotace EU</t>
  </si>
  <si>
    <t>Dotace SR</t>
  </si>
  <si>
    <t>podíl KHK (kofi+nezpůs.)</t>
  </si>
  <si>
    <t>Nástavba dílen SPŠ Hradec Králové</t>
  </si>
  <si>
    <t>Dovybavení dílen ve Vážní ulici – zařízení pro diesel motory</t>
  </si>
  <si>
    <t>Střední škola technická a řemeslná - Centrum odborného vzdělávání Chlumec nad Cidlinou</t>
  </si>
  <si>
    <t>Rekonstrukce dílen Střední školy řemeslné Jaroměř</t>
  </si>
  <si>
    <t>Rekonstrukce laboratoří fyziky, chemie, biologie</t>
  </si>
  <si>
    <t>Rekonstrukce počítačové sítě</t>
  </si>
  <si>
    <t>Rekonstrukce-dostavba dílen v ulici J. Krušinky</t>
  </si>
  <si>
    <t>Rekonstrukce – přestavba dílen pro demontáže, ruční a strojní obrábění kovů</t>
  </si>
  <si>
    <t>IROP 2.4 - ITI</t>
  </si>
  <si>
    <t>Školní statek Hořice</t>
  </si>
  <si>
    <t>Stavební úpravy, rekonstrukce a dostavba Gymnázia Trutnov</t>
  </si>
  <si>
    <t>Další modernizace technického vybavení</t>
  </si>
  <si>
    <t>Nové technologie v technických oborech střední školy – SPŠ Hronov, Hostovského</t>
  </si>
  <si>
    <t>Zlepšení praktické připravenosti technických oborů – SPŠ Hronov, Vrchlického</t>
  </si>
  <si>
    <t>Optimalizace a inovace vybavení hl. budovy SUPŠ HNN</t>
  </si>
  <si>
    <t>Optimalizace a inovace vybavení odloučeného pracoviště SUPŠ HNN v Brněnské ulici</t>
  </si>
  <si>
    <t>Zkvalitnění praktického vyučování na střední škole</t>
  </si>
  <si>
    <t>Centrum odborné přípravy polygrafických oborů</t>
  </si>
  <si>
    <t>Vybavení polygrafických dílen technologií dokončovacího zpracování tiskovin a digitální přípravy tiskových forem</t>
  </si>
  <si>
    <t>Modulová výuka technických oborů se zaměřením na autoelektriku a autoelektroniku (automobilové obory)</t>
  </si>
  <si>
    <t>Modernizace odborných učeben zubních techniků</t>
  </si>
  <si>
    <t>COV v lesnictví II. ETAPA, simulátory</t>
  </si>
  <si>
    <t xml:space="preserve">COV v lesnictví II. ETAPA, rekonstrukce krčku polesí, přístavba víceúčelové haly </t>
  </si>
  <si>
    <t>COV v lesnictví II. ETAPA, strojní investice</t>
  </si>
  <si>
    <t>COV v lesnictví II. ETAPA, strojní těžba</t>
  </si>
  <si>
    <t>Vytvoření materiální základny pro centrum celoživotního vzdělávání v oblasti gastronomie</t>
  </si>
  <si>
    <t>IROP 2.4</t>
  </si>
  <si>
    <t>Střední škola informatiky a služeb, Dvůr Králové nad Labem - Zateplení budovy průmyslovky</t>
  </si>
  <si>
    <t>Snížení energetické náročnosti tělocvičny SŠ a ZŠ Opočno</t>
  </si>
  <si>
    <t>Zateplení objektu školy a výměna oken v Novém Městě nad Metují</t>
  </si>
  <si>
    <t>Snížení energetické náročnosti provozu sportovní haly Gymnázia Trutnov</t>
  </si>
  <si>
    <t>Zlepšení tepelně technických vlastností hlavní budovy školy v Kostelci nad Orlicí</t>
  </si>
  <si>
    <t>Snížení energetické náročnosti budovy domova mládeže ve Střední škole zahradnické v Kopidlně</t>
  </si>
  <si>
    <t>Zateplení a výměna oken v SŠHSS Teplice nad Metují</t>
  </si>
  <si>
    <t>Výměna oken na Gymnáziu, Dobruška, Pulická 779</t>
  </si>
  <si>
    <t>Snížení energetické náročnosti obvodového pláště a střešních konstrukcí dílen odborného výcviku v Novém Bydžově</t>
  </si>
  <si>
    <t>Zateplení objektu tělocvičny VOŠ s SPŠ v Náchodě</t>
  </si>
  <si>
    <t>Zateplení objektu školy VOŠ a SPŠ Jičín</t>
  </si>
  <si>
    <t>Zateplení fasády a střechy budovy školy SŠGS v Nové Pace</t>
  </si>
  <si>
    <t>Zateplení domova mládeže SSOS Červený Kostelec</t>
  </si>
  <si>
    <t>Snížení energetické náročnosti budovy školy a tělocvičny SOU Lázně Bělohrad</t>
  </si>
  <si>
    <t>Střední škola íinformatiky a služeb, E. Krásnohorské 2069, Dvůr Králové nad Labem</t>
  </si>
  <si>
    <t>SŠ A ZŠ Nové Město nad Metují  - Husovo náměstí 1218, Nové Město nad Metují  (Hlavní budova)</t>
  </si>
  <si>
    <t>Gymnázium, Broumov</t>
  </si>
  <si>
    <t>Střední průmyslová škola, střední odborná škola a střední odborné učiliště, Nové Město nad Metují, Školní 1377</t>
  </si>
  <si>
    <t>Gymnázium, Trutnov, Jiráskov náměstí 325</t>
  </si>
  <si>
    <t>Střední škola zemědělská a ekologická a střední odborné učiliště chladicí a klimatizační techniky Kostelec nad Orlicí</t>
  </si>
  <si>
    <t>SPŠ kamenická a scohařská, Hořice, Husova 675, OČ 601616871</t>
  </si>
  <si>
    <t>Střední škola zahradnická, Kopidlno, náměstí Hilmarovo 1</t>
  </si>
  <si>
    <t>Střední škola hotelnictví a společného stravování, Teplice nad Metují</t>
  </si>
  <si>
    <t>Gymnázium, Dobruška, Pulická 779</t>
  </si>
  <si>
    <t>SŠTŘ Nový Bydžov</t>
  </si>
  <si>
    <t>VOŠ stavební a SPŠ stavební, arch. Jana Letzela, Náchod, Pražská 931</t>
  </si>
  <si>
    <t>VOŠ a SPŠ, Jičín</t>
  </si>
  <si>
    <t>Střední škola gastronomie a služeb, Nová Paka</t>
  </si>
  <si>
    <t>Krajský akční plán rozvoje vzdělávání v KHK</t>
  </si>
  <si>
    <t>OPVVV 3.3</t>
  </si>
  <si>
    <t>Rozvoj programových aktivit digitálního planetária v Hradci Králové</t>
  </si>
  <si>
    <t>Rekonstrukce, dostavba a dovybavení Centra odborného vzdělávání v automobilovém průmyslu.</t>
  </si>
  <si>
    <t>Modernizace stávajícího dílenského areálu na regionální centrum odborného a celoživotního vzdělávání</t>
  </si>
  <si>
    <t>RK/37/1731/2015</t>
  </si>
  <si>
    <t>10/2015</t>
  </si>
  <si>
    <t>Smart akcelerátor Královehradeckého kraje</t>
  </si>
  <si>
    <t>11/2019</t>
  </si>
  <si>
    <t>nerelevantní</t>
  </si>
  <si>
    <t>11/2015</t>
  </si>
  <si>
    <t>10/2019</t>
  </si>
  <si>
    <t>RK/16/760/2015</t>
  </si>
  <si>
    <t>RK/35/1644/2015</t>
  </si>
  <si>
    <t>RK/32/1522/2015 </t>
  </si>
  <si>
    <t>08/2015</t>
  </si>
  <si>
    <t>12/2018</t>
  </si>
  <si>
    <t>10/2017</t>
  </si>
  <si>
    <t>místo realizace</t>
  </si>
  <si>
    <t>Horní Maršov</t>
  </si>
  <si>
    <t>Hradec Králové</t>
  </si>
  <si>
    <t>RK/15/689/2015 </t>
  </si>
  <si>
    <t>5/2015</t>
  </si>
  <si>
    <t>6/2017</t>
  </si>
  <si>
    <t>Náchod</t>
  </si>
  <si>
    <t>12/2017</t>
  </si>
  <si>
    <t>není zpracována</t>
  </si>
  <si>
    <t>Jaroměř</t>
  </si>
  <si>
    <t>12/2016</t>
  </si>
  <si>
    <t xml:space="preserve">RK/25/1136/2015, RK/35/1710/2015 </t>
  </si>
  <si>
    <t>04/2015</t>
  </si>
  <si>
    <t>02/2017</t>
  </si>
  <si>
    <t>01/2016</t>
  </si>
  <si>
    <t>12/2020</t>
  </si>
  <si>
    <t>Regionální stálá konference Královéhradeckého kraje</t>
  </si>
  <si>
    <t>OPTP 1.3</t>
  </si>
  <si>
    <t>RK/37/1732/2015</t>
  </si>
  <si>
    <t>II/324 Hranice okresu Nymburk - Stěžery</t>
  </si>
  <si>
    <t>II/501 Lázně Bělohrad - Dolní Nová Ves</t>
  </si>
  <si>
    <t>Kostelec nad Orlicí</t>
  </si>
  <si>
    <t>Častolovice</t>
  </si>
  <si>
    <t>RK/30/1406/2015</t>
  </si>
  <si>
    <t>Rychnovsko (Doudleby, Vamberk, Týniště,…)</t>
  </si>
  <si>
    <t>Příprava</t>
  </si>
  <si>
    <t>RK 25.1.2016</t>
  </si>
  <si>
    <t>01/2017</t>
  </si>
  <si>
    <t>08/2018</t>
  </si>
  <si>
    <t>zpracováno</t>
  </si>
  <si>
    <t>Chlumec nad Cidlinou</t>
  </si>
  <si>
    <t>06/2019</t>
  </si>
  <si>
    <t>09/2018</t>
  </si>
  <si>
    <t>Hořice</t>
  </si>
  <si>
    <t>Trutnov</t>
  </si>
  <si>
    <t>06/2016</t>
  </si>
  <si>
    <t>Hronov</t>
  </si>
  <si>
    <t>Velké Poříčí</t>
  </si>
  <si>
    <t>10/2018</t>
  </si>
  <si>
    <t>07/2016</t>
  </si>
  <si>
    <t>Regionální centrum odborného a celoživotního vzdělávání - Modernizace stávajícího dílenského areálu středisko Hlušice</t>
  </si>
  <si>
    <t>Regionální centrum odborného a celoživotního vzdělávání - Modernizace stávajícího dílenského areálu středisko Nový Bydžov na Švarcavě</t>
  </si>
  <si>
    <t>Rychnov nad Kněžnou</t>
  </si>
  <si>
    <t>06/2017</t>
  </si>
  <si>
    <t>Nová Paka</t>
  </si>
  <si>
    <t>09/2017</t>
  </si>
  <si>
    <t>Hlušice</t>
  </si>
  <si>
    <t>II/308 HK, Slatina - hranice okresu Rychnov n/Kněžnou, 1. etapa</t>
  </si>
  <si>
    <t>II/308 HK, Slatina - hranice okresu Rychnov n/Kněžnou, 2. etapa</t>
  </si>
  <si>
    <t>Realizace</t>
  </si>
  <si>
    <t>II/301 Trutnov, Petříkovická ul. vč. opěrné zdi Jívka</t>
  </si>
  <si>
    <t xml:space="preserve">II/299 Choustníkovo Hradiště - Dvůr Králové nad Labem </t>
  </si>
  <si>
    <t>Jetřichov, Broumov</t>
  </si>
  <si>
    <t>Albrechtice, Borohrádek</t>
  </si>
  <si>
    <t>Jičín</t>
  </si>
  <si>
    <t>Nový Bydžov, Skochovice</t>
  </si>
  <si>
    <t>Hradec Králové, Černilov</t>
  </si>
  <si>
    <t>Černilov, Libřice</t>
  </si>
  <si>
    <t>Nahořany</t>
  </si>
  <si>
    <t>Lázně Bělohrad, Dolní Nová Ves</t>
  </si>
  <si>
    <t>Jičín, Železnice, Valdice</t>
  </si>
  <si>
    <t xml:space="preserve">RK/26/1208/2015 </t>
  </si>
  <si>
    <t>9/2015</t>
  </si>
  <si>
    <t>nerelevatnní</t>
  </si>
  <si>
    <t>01-05/2016</t>
  </si>
  <si>
    <t>12/2015-05/2016</t>
  </si>
  <si>
    <t>02-07/2016</t>
  </si>
  <si>
    <t>II/324 Prasek - křižovatka silnic II/324 a II/327</t>
  </si>
  <si>
    <t>Nový Bydžov, Prasek</t>
  </si>
  <si>
    <t>11/2016</t>
  </si>
  <si>
    <t>01/2018</t>
  </si>
  <si>
    <t>Trutnov, Jívka</t>
  </si>
  <si>
    <t>Záměr</t>
  </si>
  <si>
    <t>provedeno</t>
  </si>
  <si>
    <t>dodavatel</t>
  </si>
  <si>
    <t>ChHradiště, Zboží, DKnL</t>
  </si>
  <si>
    <t>MDS projekt s.r.o.
IČO: 27487938</t>
  </si>
  <si>
    <t>Dik Janák, s.r.o.
IČO: 62063600</t>
  </si>
  <si>
    <t>M.I.S. a.s.
IČO:42195683</t>
  </si>
  <si>
    <t>DIK, s. r.o.
IČO: 27466868</t>
  </si>
  <si>
    <t>Třebechovice pod Orebem</t>
  </si>
  <si>
    <t>DSP + PDPS DIK, s.r.o. (IČ: 27466868), VIAPROJEKT s.r.o. (IČ: 274 76 049)</t>
  </si>
  <si>
    <t>M.I.S. a.s. (IČ:42195683), Transconsult spol. s r. o. (IČ:47455292), MDS projekt s.r.o. (IČ:27487938)</t>
  </si>
  <si>
    <t>příprava</t>
  </si>
  <si>
    <t>záměr</t>
  </si>
  <si>
    <t>05/2016</t>
  </si>
  <si>
    <t>RK/28/1291/2015</t>
  </si>
  <si>
    <t>09/2015</t>
  </si>
  <si>
    <t>RK/28/1277/2015</t>
  </si>
  <si>
    <t>RK/28/1253/2015</t>
  </si>
  <si>
    <t>Kopidlno</t>
  </si>
  <si>
    <t>5/2016</t>
  </si>
  <si>
    <t>Snížení energetické náročnosti budovy domova mládeže SPŠKS Hořice</t>
  </si>
  <si>
    <t>Broumov</t>
  </si>
  <si>
    <t>Zateplení objektu školy Gymnázia Broumov</t>
  </si>
  <si>
    <t>6/2018</t>
  </si>
  <si>
    <t>6/2016</t>
  </si>
  <si>
    <t>realizace</t>
  </si>
  <si>
    <t>Dvůr Králové nad Labem</t>
  </si>
  <si>
    <t>Nový Bydžov</t>
  </si>
  <si>
    <t>9/2017</t>
  </si>
  <si>
    <t>SSOS,Červený Kostelec</t>
  </si>
  <si>
    <t>SOU Lázně Bělohrad</t>
  </si>
  <si>
    <t xml:space="preserve">RK/37/1795/2015 </t>
  </si>
  <si>
    <t xml:space="preserve">Gayerova kasárna v Hradci Králové – Muzeum východních Čech </t>
  </si>
  <si>
    <t>05/2020</t>
  </si>
  <si>
    <t>zpracovává se 
(TECHNICO Opava s.r.o
IČ: 25849204)</t>
  </si>
  <si>
    <t xml:space="preserve">Revitalizace a zatraktivnění pevnosti Dobrošov </t>
  </si>
  <si>
    <t>Dobrošov, Náchod</t>
  </si>
  <si>
    <t>12/2019</t>
  </si>
  <si>
    <t>Kapitál + Inovace = Růst DANUBE (SEED+)</t>
  </si>
  <si>
    <t>KHK/CIRI</t>
  </si>
  <si>
    <t>DANUBE</t>
  </si>
  <si>
    <t xml:space="preserve">09/2016 </t>
  </si>
  <si>
    <t xml:space="preserve">03/2019 </t>
  </si>
  <si>
    <t>Nový Bydžov, Na Švarcavě</t>
  </si>
  <si>
    <t>1.2.2016</t>
  </si>
  <si>
    <t>30.4.2018</t>
  </si>
  <si>
    <t>Společně ke kvalitě</t>
  </si>
  <si>
    <t>DD DKnL</t>
  </si>
  <si>
    <t>RK/34/1557/2015</t>
  </si>
  <si>
    <t>8-10/2016</t>
  </si>
  <si>
    <t>7-9/2018</t>
  </si>
  <si>
    <t>Transformace ÚSP Kvasiny</t>
  </si>
  <si>
    <t>ÚSP Kvasiny</t>
  </si>
  <si>
    <t>RK/35/1666/2015</t>
  </si>
  <si>
    <t>10-11/2016</t>
  </si>
  <si>
    <t>9-10/2019</t>
  </si>
  <si>
    <t>Zavedení systému kvality DNSV</t>
  </si>
  <si>
    <t>Domov Na Stříbrném vrchu</t>
  </si>
  <si>
    <t>RK/35/1663/2015</t>
  </si>
  <si>
    <t>Inovace a podpora procesů v Domově U Biřičky</t>
  </si>
  <si>
    <t>Domov U Biřičky</t>
  </si>
  <si>
    <t>RK/30/1409/2015</t>
  </si>
  <si>
    <t>1.9.2016</t>
  </si>
  <si>
    <t>31.8.2018</t>
  </si>
  <si>
    <t>Podpora procesu plánování sociálních služeb v KHK</t>
  </si>
  <si>
    <t>1.7.2016</t>
  </si>
  <si>
    <t>1.6.2019</t>
  </si>
  <si>
    <t>2019</t>
  </si>
  <si>
    <t>2022</t>
  </si>
  <si>
    <t>2020</t>
  </si>
  <si>
    <t>2021</t>
  </si>
  <si>
    <t>2017</t>
  </si>
  <si>
    <t>Kvasiny</t>
  </si>
  <si>
    <t>Zpracovává se:
Dik Janák, s.r.o.(IČ: 62063600)</t>
  </si>
  <si>
    <t>II/320 Voděrady - Lično</t>
  </si>
  <si>
    <t>II/324 Dolní Přím - Stěžery</t>
  </si>
  <si>
    <t>Voděrady, Lično</t>
  </si>
  <si>
    <t>Dolní Přím, Stěžery</t>
  </si>
  <si>
    <t>Pěkov</t>
  </si>
  <si>
    <t>Ledce, Opočno</t>
  </si>
  <si>
    <t>VZ - dodavatele st.pr./dodávek/služeb(měsíc, rok)</t>
  </si>
  <si>
    <t>12/2015</t>
  </si>
  <si>
    <t>02/2016</t>
  </si>
  <si>
    <t>do</t>
  </si>
  <si>
    <t>-</t>
  </si>
  <si>
    <t>2016</t>
  </si>
  <si>
    <t>OPZP 5.1</t>
  </si>
  <si>
    <t>Snížení energetické náročnosti administrativní budovy SÚS Královéhradeckého kraje a.s., cestmistrovství Jičín</t>
  </si>
  <si>
    <t>rozpočet 2016</t>
  </si>
  <si>
    <t>Dotace CELKEM</t>
  </si>
  <si>
    <r>
      <t xml:space="preserve">požadavek kofi+nezp  </t>
    </r>
    <r>
      <rPr>
        <sz val="11"/>
        <color rgb="FFFF0000"/>
        <rFont val="Arial"/>
        <family val="2"/>
        <charset val="238"/>
      </rPr>
      <t>2016</t>
    </r>
  </si>
  <si>
    <r>
      <t xml:space="preserve">rozpočet </t>
    </r>
    <r>
      <rPr>
        <sz val="11"/>
        <color rgb="FFFF0000"/>
        <rFont val="Arial"/>
        <family val="2"/>
        <charset val="238"/>
      </rPr>
      <t>2016</t>
    </r>
  </si>
  <si>
    <r>
      <t xml:space="preserve">nepokryto rozpočtem </t>
    </r>
    <r>
      <rPr>
        <sz val="11"/>
        <color rgb="FFFF0000"/>
        <rFont val="Arial"/>
        <family val="2"/>
        <charset val="238"/>
      </rPr>
      <t>2016</t>
    </r>
  </si>
  <si>
    <t>podíl KHK+nezpůs.</t>
  </si>
  <si>
    <t>podíl KHK+nezpůs. (pokrytí pro vyhlášení VZ)</t>
  </si>
  <si>
    <t>nepokryto rozpoč</t>
  </si>
  <si>
    <t>Vyčíslení potřebných finančních prostředků za projekt v roce 2016</t>
  </si>
  <si>
    <t>IROP 3.2 (IKT)</t>
  </si>
  <si>
    <t>ČR - PL silnice</t>
  </si>
  <si>
    <t>Předfinancování I. a II. pololetí 2016 cca 472 mil. Kč, přičemž cca 301 mil. Kč připadá na silnice, u kterých se jedná již o prostředky na realizaci a bude probíhat uvolnění a vracení peněz.</t>
  </si>
  <si>
    <t>U většiny ostatních projektů (vyjma OPZP) je v rámci předfinancování zahrnuta projektová příprava (celkem zhruba 150 mil. Kč) tzn., že s vrácením těchto prostředků může být kalkulováno až v roce 2017. Náklady na přípravu nemusí být uznány za způsobilé v plné výši (omezení % z celkových nákladů projeku),</t>
  </si>
  <si>
    <t>v pesimistické variantě může být vráceno cca 30 % těchto nákaldů, tedy zhruba 50 mil. Kč.</t>
  </si>
  <si>
    <t>10/2016</t>
  </si>
  <si>
    <t>04/2016</t>
  </si>
  <si>
    <t>05/2017</t>
  </si>
  <si>
    <t>09/2016</t>
  </si>
  <si>
    <t>2018</t>
  </si>
  <si>
    <t>Snížení energetické náročnosti budovy nemocnice v Broumově - objekt A+B+C</t>
  </si>
  <si>
    <t>Snížení energetické náročnosti budov nemocnice Rychnov nad Kněžnou - objekt C - multioborový pavilon</t>
  </si>
  <si>
    <t>Snížení energetické náročnosti budov nemocnice Rychnov nad Kněžnou - objekt jídelny</t>
  </si>
  <si>
    <t>Snížení energetické náročnosti budov v nemocnici Jičín - objekt plicního oddělení</t>
  </si>
  <si>
    <t>Snížení energetické náročnosti budov v nemocnici Nový Bydžov - objekt ZZS</t>
  </si>
  <si>
    <t>Snížení energetické náročnosti budov v nemocnici Nový Bydžov - objekt č.p. 493</t>
  </si>
  <si>
    <t>Snížení energetické náročnosti multifunkční budovy městské nemocnice Dvůr Králové nad Labem</t>
  </si>
  <si>
    <t>Snížení energetické náročnosti budovy ředitelství a laboratoří OLMI oblastní nemocnice Trutnov</t>
  </si>
  <si>
    <t>Transformace ÚSP pro mládež Kvasiny - výstavba v lokalitě Kostelec nad Orlicí 2</t>
  </si>
  <si>
    <t>KARLÍNBLOK s.r.o.
IČ: 029 37 182</t>
  </si>
  <si>
    <t>zpracovává se
KARLÍNBLOK s.r.o.
IČ: 029 37 182</t>
  </si>
  <si>
    <t>BITTNER architects spol s r. o., IČ:28792289</t>
  </si>
  <si>
    <t>Usnesení RK schválení předložení žádosti o podporu</t>
  </si>
  <si>
    <t>Usnesení RK schválení zahájení přípravy</t>
  </si>
  <si>
    <t>RK/5/138/2016</t>
  </si>
  <si>
    <t>1/2016</t>
  </si>
  <si>
    <t>Energy Benefit</t>
  </si>
  <si>
    <t>4-7/2016</t>
  </si>
  <si>
    <t>08/2016</t>
  </si>
  <si>
    <t>Ateliér 11 Hradec Králové s.r.o., IČO 47450347</t>
  </si>
  <si>
    <t>Ateliér 11 Hradec Králové s.r.o., IČO 47450348</t>
  </si>
  <si>
    <t>zpracovává se (Ateliér 11 s.r.o., HK
IČ: 64792374)</t>
  </si>
  <si>
    <t>Rekonstrukce – přístavba autolakovny a dílny pro demontáže SOŠ a SOU Vocelova ve Vážní ulici</t>
  </si>
  <si>
    <t>Centrum odborného vzdělávání v lesnictví - II. etapa – rekonstrukce objektů SO2</t>
  </si>
  <si>
    <t>Temný Důl</t>
  </si>
  <si>
    <t>Špindlerův Mlýn</t>
  </si>
  <si>
    <t>Hradec Králvoé</t>
  </si>
  <si>
    <t>jednostupňová</t>
  </si>
  <si>
    <t>DRUPOS, Ing. Zdeněk Fibikar, Horní Promenáda 150, Trutnov, IČO 135 31 212</t>
  </si>
  <si>
    <t>-.</t>
  </si>
  <si>
    <t>II/252 Temný Důl - Pomezní Boudy úsek 01</t>
  </si>
  <si>
    <t>II/252 Temný Důl - Pomezní Boudy úsek 07</t>
  </si>
  <si>
    <t>II/252 Temný Důl - Pomezní Boudy úsek 03</t>
  </si>
  <si>
    <t>II/252 Temný Důl - Pomezní Boudy úsek 05</t>
  </si>
  <si>
    <t>II/252 Temný Důl - Pomezní Boudy úsek 08</t>
  </si>
  <si>
    <t>ATELIER H1 &amp; ATELIER HÁJEK s.r.o
IČ: 64792374</t>
  </si>
  <si>
    <t>Snížení energetické náročnosti administrativní budovy SÚS Královéhradeckého kraje a.s., cestmistrovství Jaroměř</t>
  </si>
  <si>
    <t>Snížení energetické náročnosti administrativní budovy SÚS Královéhradeckého kraje a.s., cestmistrovství Kopidlno</t>
  </si>
  <si>
    <t>12/2015-07/2016</t>
  </si>
  <si>
    <t>12/2015-06/2016</t>
  </si>
  <si>
    <t xml:space="preserve">RK/19/589/2016 </t>
  </si>
  <si>
    <t xml:space="preserve"> RK/19/590/2016 </t>
  </si>
  <si>
    <t>11/2017</t>
  </si>
  <si>
    <t>01/206</t>
  </si>
  <si>
    <t xml:space="preserve">Vrbenského kasárna v Hradci Králové – Muzeum východních Čech </t>
  </si>
  <si>
    <t>Transformace ÚSP pro mládež Kvasiny - výstavba v lokalitě 1-3</t>
  </si>
  <si>
    <t>Týniště nad Orlicí</t>
  </si>
  <si>
    <t>Transformace ÚSP pro mládež Kvasiny - výstavba v lokalitě Týniště nad Orlicí</t>
  </si>
  <si>
    <t>RK/22/663/2016</t>
  </si>
  <si>
    <t>RK/22/664/2016</t>
  </si>
  <si>
    <t>RK/22/665/2016</t>
  </si>
  <si>
    <t>RK/23/726/2016</t>
  </si>
  <si>
    <t>RK/23/727/2016</t>
  </si>
  <si>
    <t>1/2017</t>
  </si>
  <si>
    <t>II/298 Ledce - Opočno I. etapa</t>
  </si>
  <si>
    <t>II/303 Pěkov - průtah</t>
  </si>
  <si>
    <t>II/567 Rtyně – Zbečník - Hronov SO102</t>
  </si>
  <si>
    <t>II/300 Prkenný Důl - Žacléř - Královec</t>
  </si>
  <si>
    <t>Rtyně, Zbečník, Hronov</t>
  </si>
  <si>
    <t>Velký Vřešťov, Hostinné</t>
  </si>
  <si>
    <t>Prkenný Důl, Žacléř, Královec</t>
  </si>
  <si>
    <t>probíhá</t>
  </si>
  <si>
    <t>Dopravně inženýrská kancelář, s.r.o.</t>
  </si>
  <si>
    <t>TRANSCONSULT s.r.o
IČ:47455292</t>
  </si>
  <si>
    <t>M.I.S. a.s.
IČ:42195683</t>
  </si>
  <si>
    <t>Dopravně inženýrská kancelář, s.r.o.
IČO: 27466868</t>
  </si>
  <si>
    <t>STRADA HK spol. s r.o.
IC:27535461</t>
  </si>
  <si>
    <t>DiK Janák, s.r.o.
IČ: 62063600</t>
  </si>
  <si>
    <t>Dopravně inženýrská kancelář, s.r.o.
IC: 27466868</t>
  </si>
  <si>
    <t>2017-2018</t>
  </si>
  <si>
    <t>zpracovává se; JIKA CZ s.r.o., Čibuz 6, 503 03 Smiřice</t>
  </si>
  <si>
    <t>Výcviková a školící základna pro ZZS KHK - Heliport LZS HK</t>
  </si>
  <si>
    <t>Výcviková a školící základna pro ZZS KHK - Věž HK</t>
  </si>
  <si>
    <t>Výcviková a školící základna pro ZZS KHK - Temný Důl</t>
  </si>
  <si>
    <t>HK</t>
  </si>
  <si>
    <t>Konstrukt s.r.o., IČ 27519911</t>
  </si>
  <si>
    <t>02/2018</t>
  </si>
  <si>
    <t>Rozvoj dostupnosti pobytových služeb pro osoby s postižením v lokalitě Hradec Králové</t>
  </si>
  <si>
    <t>zpracovává se; Ing. Jiří Hájek, ATELIER H1 &amp; ATELIER HÁJEK s.r.o.
Jižní 870/2, 500 03 HK</t>
  </si>
  <si>
    <t>zpracovává se; Energy Benefit Centre a.s.
Křenova 438/3, 162 00 Praha 6</t>
  </si>
  <si>
    <t>07/2018</t>
  </si>
  <si>
    <t>zpracovává se, ATELIER H1 &amp; ATELIER HÁJEK s.r.o
IČ: 64792374</t>
  </si>
  <si>
    <t>zpracovává se, ARCHITEP HK s.r.o., IČ 27542238</t>
  </si>
  <si>
    <t>zpracovává se, ARCHITEP HK s.r.o., IČ 27542239</t>
  </si>
  <si>
    <t>zpracovává se, SVIŽN s.r.o., IČ: 033 01 087</t>
  </si>
  <si>
    <t>5/2018</t>
  </si>
  <si>
    <t>zpracovává se, ARCHITEP HK s.r.o., IČ: 27542238</t>
  </si>
  <si>
    <t>05/2018</t>
  </si>
  <si>
    <t>zpraocovává se, Atelier H1&amp; Ateliér Hájek s.r.o., IČ: 64792374</t>
  </si>
  <si>
    <t>zpraocovává se, Atelier H1&amp; Ateliér Hájek s.r.o., IČ: 64792375</t>
  </si>
  <si>
    <t>Další etapa modernizace technického vybavení pro unikátní obory SPŠKS v Hořicích</t>
  </si>
  <si>
    <t>Zlepšení infrastruktury pro vzdělávání VOŠ a SZŠ Hradec Králové - rekonstrukce počítačové sítě a modernizace odborných učeben zubních techniků</t>
  </si>
  <si>
    <t xml:space="preserve">zpracoval: Energy Benefit Centre a.s. </t>
  </si>
  <si>
    <t>06/2020</t>
  </si>
  <si>
    <t>zpracováno, probíhá JŘBÚ na aktualizaci</t>
  </si>
  <si>
    <t>zpracováno: Promed Brno spol. s r.o.</t>
  </si>
  <si>
    <t>Pořízení vybavení pro zkvalitnění teoretické a praktické výuky ČLA Trutnov</t>
  </si>
  <si>
    <t>7/2018</t>
  </si>
  <si>
    <t>II/325 Velký Vřešťov – Hostinné – I. etapa</t>
  </si>
  <si>
    <t>Zkvalitnění praktického vyučování na VOŠ a SPŠ Jičín</t>
  </si>
  <si>
    <t>Zkvalitnění praktického vyučování VOŠ a SPŠ Rychnov nad Kněžnou, U Stadionu 1166</t>
  </si>
  <si>
    <t>zpracovává se; HMP top. s.r.o., Jižní 870, Hradec Králové</t>
  </si>
  <si>
    <t xml:space="preserve">zpracovává se; Penta Jihlava spol. s r.o., Mrštíkova 1166/12, 586 01 Jihlava </t>
  </si>
  <si>
    <t>Snížení energetické náročnosti budovy ředitelství nemocnice Nový Bydžov</t>
  </si>
  <si>
    <t>Zlepšení infrastruktury a inovace vybavení hl. budovy SUPŠ HNN</t>
  </si>
  <si>
    <t>Zlepšení infrastruktury a inovace vybavení odloučeného pracoviště SUPŠ HNN v Brněnské ulici</t>
  </si>
  <si>
    <t xml:space="preserve"> ČOS exim, s.r.o., IČ 47237287</t>
  </si>
  <si>
    <t>ARCHITEP HK s.r.o., IČ 27542238</t>
  </si>
  <si>
    <t>2/2017</t>
  </si>
  <si>
    <t>zpraocováno</t>
  </si>
  <si>
    <t>04-08/2016</t>
  </si>
  <si>
    <t>09/2016-04/2017</t>
  </si>
  <si>
    <t>Modernizace cvičné stáje pro skot GYM, SOŠ, SOU A VOŠ Hořice (Školní statek Hořice)</t>
  </si>
  <si>
    <t>TECHNICO Opava s.r.o
IČ: 25849204)</t>
  </si>
  <si>
    <t>Sadové úpravy v areálu nemocnice Nový Bydžov</t>
  </si>
  <si>
    <t>zpracována
KARLÍNBLOK s.r.o.
IČ: 029 37 182</t>
  </si>
  <si>
    <t>Zkvalitnění vzdělávací infrastruktury v oblasti gastronomie v SŠGS Nová Paka</t>
  </si>
  <si>
    <t>11/2018</t>
  </si>
  <si>
    <t>Transformace ÚSP pro mládež Kvasiny - výstavba v lokalitě Kostelec nad Orlicí (1.)</t>
  </si>
  <si>
    <t>Stav projektu
(Záměr/Příprava žádosti/předložená žádost/Realizace/udržitelnost)</t>
  </si>
  <si>
    <t>03/2018</t>
  </si>
  <si>
    <t>žádost podána</t>
  </si>
  <si>
    <t>RK/29/994/2016</t>
  </si>
  <si>
    <t>RK/40/1546/2016</t>
  </si>
  <si>
    <t>Centrum odborné přípravy polygrafických oborů v SŠPTP Velké Poříčí</t>
  </si>
  <si>
    <t>zpracováno: IRBOS s.r.o.</t>
  </si>
  <si>
    <t>12/2016-09/2018</t>
  </si>
  <si>
    <t>Zvýšení ochrany fondu a komplexní řešení ukládání a zálohování digitálních dokumentů v SVK HK</t>
  </si>
  <si>
    <t>příprava žádosti</t>
  </si>
  <si>
    <t>Ing. David Kučera; Nové Hrady 1; 539 45 Nové Hrady</t>
  </si>
  <si>
    <t>Rozvoj regionálního partnerství v sociální oblasti na území obcí Královéhradeckého kraje II</t>
  </si>
  <si>
    <t>Podpora komunitních pobytových služeb sociální péče v Královéhradeckém kraji  poTRASS</t>
  </si>
  <si>
    <t>Snížení energetické náročnosti budov nemocnice Rychnov nad Kněžnou - objekt G</t>
  </si>
  <si>
    <t>Snížení energetické náročnosti budov horního areálu nemonice Náchod - objekt ubytovny</t>
  </si>
  <si>
    <t>Snížení energetické náročnosti budovy nemocnice v Broumově - objekt vozového parku</t>
  </si>
  <si>
    <t>Snížení energetické náročnosti budovy nemocnice v Broumově - objekt márnice</t>
  </si>
  <si>
    <t>Snížení energetické náročnosti budov nemocnice Rychnov nad Kněžnou - objekt dílen</t>
  </si>
  <si>
    <t>Snížení energetické náročnosti budov nemocnice Rychnov nad Kněžnou - objekt dispečinku</t>
  </si>
  <si>
    <t>Snížení energetické náročnosti budov v nemocnici Nový Bydžov - objekt interny</t>
  </si>
  <si>
    <t>Snížení energetické náročnosti budov v nemocnici Nový Bydžov - objekt ubytovny</t>
  </si>
  <si>
    <t>Snížení energetické náročnosti hlavní nemocniční budovy městské nemocnice Dvůr Králové nad Labem</t>
  </si>
  <si>
    <t>Snížení energetické náročnosti budovy LDN-B v nemocnici Jaroměř</t>
  </si>
  <si>
    <t>Snížení energetické náročnosti budov dolního areálu nemonice Náchod - objekt E</t>
  </si>
  <si>
    <t>Snížení energetické náročnosti budov horního areálu nemonice Náchod - objekty A + B</t>
  </si>
  <si>
    <t>Snížení energetické náročnosti budov horního areálu nemonice Náchod - objekty C + D</t>
  </si>
  <si>
    <t>Snížení energetické náročnosti budov nemocnice Rychnov nad Kněžnou - objekt B</t>
  </si>
  <si>
    <t>Snížení energetické náročnosti budov dolního areálu nemonice Náchod - objekt A</t>
  </si>
  <si>
    <t>Snížení energetické náročnosti budov dolního areálu nemonice Náchod - objekt B</t>
  </si>
  <si>
    <t>Snížení energetické náročnosti budov dolního areálu nemonice Náchod - objekt C</t>
  </si>
  <si>
    <t>Snížení energetické náročnosti budov dolního areálu nemonice Náchod - objekt D</t>
  </si>
  <si>
    <t>Snížení energetické náročnosti budov v nemocnici Nový Bydžov - objekt vrátnice</t>
  </si>
  <si>
    <t>muzeumLAB - Vybavení biologické laboratoře Muzea východních Čech v Hradci Králové</t>
  </si>
  <si>
    <t>Česko-polská Hřebenovka - východní část</t>
  </si>
  <si>
    <t>Modernizace dílenského areálu SŠTŘ Nový Bydžov - Na Švarcavě</t>
  </si>
  <si>
    <t>Modernizace dílenského areálu SŠTŘ Nový Bydžov - Hlušice</t>
  </si>
  <si>
    <t>zpracovává
Architep HK
IČO 275 42 238</t>
  </si>
  <si>
    <t>Zpracovává
Malý Velký Ateliér
IČO 05392900</t>
  </si>
  <si>
    <t>(Rokytnicko, Náchodsko)</t>
  </si>
  <si>
    <t>3/2017</t>
  </si>
  <si>
    <t>INS s.r.o. IČ: 60109971</t>
  </si>
  <si>
    <t>zpracoval ARCHITEP HK s.r.o., IČ 27542239</t>
  </si>
  <si>
    <t>Žádost podána</t>
  </si>
  <si>
    <t>zpracováno Ing. Petr Bajtalon</t>
  </si>
  <si>
    <t xml:space="preserve"> ARCHITEP HK s.r.o., IČ 27542239</t>
  </si>
  <si>
    <t>ČOS exim, s.r.o., IČ 47237287</t>
  </si>
  <si>
    <t xml:space="preserve"> SVIŽN s.r.o.IČ: 033 01 087</t>
  </si>
  <si>
    <t xml:space="preserve"> SVIŽN s.r.o. IČ: 033 01 087</t>
  </si>
  <si>
    <t>07/2017-01/2018</t>
  </si>
  <si>
    <t>05/2017-10/2017</t>
  </si>
  <si>
    <t>není zpracována, 
VZ 02/2017-05/2017</t>
  </si>
  <si>
    <t>09/2017-02/2018</t>
  </si>
  <si>
    <t>07/2019</t>
  </si>
  <si>
    <t>Vybudování výjezdového stanoviště ZZS KHK v lokalitě Temný Důl</t>
  </si>
  <si>
    <t xml:space="preserve"> Atelier H1 &amp; Atelier Hájek s.r.o., IČ 64792374 a SVIŽN s.r.o., IČ: 033 01 087</t>
  </si>
  <si>
    <t>Atelier H1 &amp; Atelier Hájek s.r.o., IČ 64792374 a SVIŽN s.r.o., IČ: 033 01 087</t>
  </si>
  <si>
    <t>zpracovává
IRBOS,s.r.o. 
IČO 259 33 094</t>
  </si>
  <si>
    <t>07/2017</t>
  </si>
  <si>
    <t>04/2019</t>
  </si>
  <si>
    <t>07/2017-12/2017</t>
  </si>
  <si>
    <t>07-12/2017</t>
  </si>
  <si>
    <t>RK/29/1001/2016</t>
  </si>
  <si>
    <t>02-05/2017</t>
  </si>
  <si>
    <t>01/2017-06/2017</t>
  </si>
  <si>
    <t>PUDIS</t>
  </si>
  <si>
    <t> RK/46/1853/2016</t>
  </si>
  <si>
    <t>Předložená žádost</t>
  </si>
  <si>
    <t xml:space="preserve">Královéhradecký kraj a Dolnoslezské vojvodství </t>
  </si>
  <si>
    <t>AF-CITYPLAN s.r.o. IČ: 473 07 218, Dopravně inženýrská kancelář, s.r.o. 274 66 868</t>
  </si>
  <si>
    <t xml:space="preserve">09/2016 (II/302 Starostín- Broumov 9/2017) </t>
  </si>
  <si>
    <t>01/2014</t>
  </si>
  <si>
    <t>M.I.S. a.s. IČ: 421 95 683, STRADA HK spol. s r.o. IČ: 275 35 461</t>
  </si>
  <si>
    <t>11/2013</t>
  </si>
  <si>
    <t>Dopravně inženýrská kancelář, s.r.o. 274 66 868</t>
  </si>
  <si>
    <t>Celé Podporované území Programu</t>
  </si>
  <si>
    <t>Kulturní a přírodní dědictví pro rozvoj Polsko-Českého pohraničí "Společné dědictví"</t>
  </si>
  <si>
    <t>Celé Podporované území Programu mimo ERG Nisa a Libereckého kraje</t>
  </si>
  <si>
    <t xml:space="preserve">RK/5/98/2016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</si>
</sst>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[$EUR]"/>
    <numFmt numFmtId="165" formatCode="#,##0.00\ [$EUR]"/>
    <numFmt numFmtId="166" formatCode="#,##0\ _K_č"/>
  </numFmts>
  <fonts count="18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1">
    <xf numFmtId="0" fontId="0" fillId="0" borderId="0" xfId="0"/>
    <xf numFmtId="0" fontId="0" fillId="4" borderId="1" xfId="0" applyFill="1" applyBorder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4" fillId="0" borderId="1" xfId="0" applyFont="1" applyBorder="1"/>
    <xf numFmtId="0" fontId="0" fillId="4" borderId="7" xfId="0" applyFill="1" applyBorder="1"/>
    <xf numFmtId="0" fontId="0" fillId="4" borderId="8" xfId="0" applyFill="1" applyBorder="1"/>
    <xf numFmtId="0" fontId="0" fillId="0" borderId="7" xfId="0" applyBorder="1"/>
    <xf numFmtId="0" fontId="0" fillId="0" borderId="8" xfId="0" applyBorder="1"/>
    <xf numFmtId="0" fontId="0" fillId="5" borderId="7" xfId="0" applyFill="1" applyBorder="1"/>
    <xf numFmtId="0" fontId="0" fillId="5" borderId="8" xfId="0" applyFill="1" applyBorder="1"/>
    <xf numFmtId="0" fontId="0" fillId="6" borderId="7" xfId="0" applyFill="1" applyBorder="1"/>
    <xf numFmtId="0" fontId="0" fillId="6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3" borderId="8" xfId="0" applyFill="1" applyBorder="1" applyAlignment="1">
      <alignment horizontal="center" vertical="center" wrapText="1"/>
    </xf>
    <xf numFmtId="0" fontId="0" fillId="0" borderId="1" xfId="0" applyBorder="1" applyAlignment="1">
      <alignment vertical="justify"/>
    </xf>
    <xf numFmtId="0" fontId="0" fillId="9" borderId="7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8" xfId="0" applyNumberFormat="1" applyBorder="1"/>
    <xf numFmtId="49" fontId="0" fillId="4" borderId="7" xfId="0" applyNumberFormat="1" applyFill="1" applyBorder="1"/>
    <xf numFmtId="49" fontId="0" fillId="4" borderId="8" xfId="0" applyNumberFormat="1" applyFill="1" applyBorder="1"/>
    <xf numFmtId="49" fontId="0" fillId="5" borderId="7" xfId="0" applyNumberFormat="1" applyFill="1" applyBorder="1"/>
    <xf numFmtId="49" fontId="0" fillId="5" borderId="8" xfId="0" applyNumberFormat="1" applyFill="1" applyBorder="1"/>
    <xf numFmtId="49" fontId="0" fillId="6" borderId="7" xfId="0" applyNumberFormat="1" applyFill="1" applyBorder="1"/>
    <xf numFmtId="49" fontId="0" fillId="6" borderId="8" xfId="0" applyNumberFormat="1" applyFill="1" applyBorder="1"/>
    <xf numFmtId="49" fontId="0" fillId="5" borderId="9" xfId="0" applyNumberFormat="1" applyFill="1" applyBorder="1"/>
    <xf numFmtId="49" fontId="0" fillId="5" borderId="11" xfId="0" applyNumberFormat="1" applyFill="1" applyBorder="1"/>
    <xf numFmtId="3" fontId="0" fillId="0" borderId="1" xfId="0" applyNumberFormat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6" borderId="1" xfId="0" applyNumberFormat="1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4" fontId="0" fillId="4" borderId="7" xfId="0" applyNumberFormat="1" applyFill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justify"/>
    </xf>
    <xf numFmtId="14" fontId="0" fillId="0" borderId="8" xfId="0" applyNumberFormat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49" fontId="0" fillId="0" borderId="7" xfId="0" applyNumberFormat="1" applyFill="1" applyBorder="1"/>
    <xf numFmtId="49" fontId="0" fillId="0" borderId="8" xfId="0" applyNumberFormat="1" applyFill="1" applyBorder="1"/>
    <xf numFmtId="3" fontId="0" fillId="0" borderId="1" xfId="0" applyNumberFormat="1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4" fontId="0" fillId="0" borderId="7" xfId="0" applyNumberFormat="1" applyFill="1" applyBorder="1"/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/>
    <xf numFmtId="3" fontId="9" fillId="0" borderId="17" xfId="3" applyNumberFormat="1" applyFont="1" applyFill="1" applyBorder="1" applyAlignment="1">
      <alignment horizontal="right" wrapText="1"/>
    </xf>
    <xf numFmtId="3" fontId="9" fillId="0" borderId="16" xfId="3" applyNumberFormat="1" applyFont="1" applyFill="1" applyBorder="1" applyAlignment="1">
      <alignment horizontal="right" wrapText="1"/>
    </xf>
    <xf numFmtId="3" fontId="0" fillId="5" borderId="3" xfId="0" applyNumberFormat="1" applyFill="1" applyBorder="1"/>
    <xf numFmtId="3" fontId="0" fillId="6" borderId="3" xfId="0" applyNumberFormat="1" applyFill="1" applyBorder="1"/>
    <xf numFmtId="3" fontId="0" fillId="5" borderId="7" xfId="0" applyNumberFormat="1" applyFill="1" applyBorder="1"/>
    <xf numFmtId="3" fontId="0" fillId="5" borderId="8" xfId="0" applyNumberFormat="1" applyFill="1" applyBorder="1"/>
    <xf numFmtId="3" fontId="0" fillId="5" borderId="26" xfId="0" applyNumberFormat="1" applyFill="1" applyBorder="1"/>
    <xf numFmtId="3" fontId="0" fillId="6" borderId="18" xfId="0" applyNumberFormat="1" applyFill="1" applyBorder="1"/>
    <xf numFmtId="3" fontId="0" fillId="6" borderId="19" xfId="0" applyNumberFormat="1" applyFill="1" applyBorder="1"/>
    <xf numFmtId="3" fontId="0" fillId="6" borderId="20" xfId="0" applyNumberFormat="1" applyFill="1" applyBorder="1"/>
    <xf numFmtId="3" fontId="0" fillId="5" borderId="9" xfId="0" applyNumberFormat="1" applyFill="1" applyBorder="1"/>
    <xf numFmtId="3" fontId="0" fillId="5" borderId="10" xfId="0" applyNumberFormat="1" applyFill="1" applyBorder="1"/>
    <xf numFmtId="3" fontId="0" fillId="5" borderId="11" xfId="0" applyNumberFormat="1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49" fontId="0" fillId="4" borderId="27" xfId="0" applyNumberFormat="1" applyFill="1" applyBorder="1"/>
    <xf numFmtId="49" fontId="0" fillId="4" borderId="29" xfId="0" applyNumberFormat="1" applyFill="1" applyBorder="1"/>
    <xf numFmtId="3" fontId="0" fillId="4" borderId="28" xfId="0" applyNumberFormat="1" applyFill="1" applyBorder="1"/>
    <xf numFmtId="4" fontId="0" fillId="4" borderId="27" xfId="0" applyNumberFormat="1" applyFill="1" applyBorder="1"/>
    <xf numFmtId="4" fontId="0" fillId="4" borderId="28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0" fillId="0" borderId="18" xfId="0" applyNumberFormat="1" applyBorder="1"/>
    <xf numFmtId="49" fontId="0" fillId="0" borderId="20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5" xfId="0" applyNumberFormat="1" applyBorder="1"/>
    <xf numFmtId="3" fontId="0" fillId="5" borderId="2" xfId="0" applyNumberFormat="1" applyFill="1" applyBorder="1"/>
    <xf numFmtId="3" fontId="0" fillId="5" borderId="22" xfId="0" applyNumberFormat="1" applyFill="1" applyBorder="1"/>
    <xf numFmtId="0" fontId="0" fillId="4" borderId="44" xfId="0" applyFill="1" applyBorder="1"/>
    <xf numFmtId="0" fontId="0" fillId="4" borderId="36" xfId="0" applyFill="1" applyBorder="1"/>
    <xf numFmtId="0" fontId="0" fillId="4" borderId="37" xfId="0" applyFill="1" applyBorder="1"/>
    <xf numFmtId="49" fontId="0" fillId="4" borderId="44" xfId="0" applyNumberFormat="1" applyFill="1" applyBorder="1"/>
    <xf numFmtId="49" fontId="0" fillId="4" borderId="37" xfId="0" applyNumberFormat="1" applyFill="1" applyBorder="1"/>
    <xf numFmtId="3" fontId="0" fillId="4" borderId="36" xfId="0" applyNumberFormat="1" applyFill="1" applyBorder="1"/>
    <xf numFmtId="4" fontId="0" fillId="4" borderId="44" xfId="0" applyNumberFormat="1" applyFill="1" applyBorder="1"/>
    <xf numFmtId="4" fontId="0" fillId="4" borderId="36" xfId="0" applyNumberFormat="1" applyFill="1" applyBorder="1"/>
    <xf numFmtId="0" fontId="0" fillId="0" borderId="0" xfId="0" applyBorder="1"/>
    <xf numFmtId="0" fontId="0" fillId="0" borderId="32" xfId="0" applyBorder="1"/>
    <xf numFmtId="0" fontId="0" fillId="0" borderId="9" xfId="0" applyBorder="1"/>
    <xf numFmtId="0" fontId="0" fillId="0" borderId="10" xfId="0" applyBorder="1" applyAlignment="1">
      <alignment vertical="justify"/>
    </xf>
    <xf numFmtId="0" fontId="0" fillId="0" borderId="10" xfId="0" applyBorder="1"/>
    <xf numFmtId="0" fontId="0" fillId="0" borderId="11" xfId="0" applyBorder="1"/>
    <xf numFmtId="49" fontId="0" fillId="0" borderId="9" xfId="0" applyNumberFormat="1" applyBorder="1"/>
    <xf numFmtId="49" fontId="0" fillId="0" borderId="11" xfId="0" applyNumberFormat="1" applyBorder="1"/>
    <xf numFmtId="3" fontId="0" fillId="0" borderId="10" xfId="0" applyNumberFormat="1" applyBorder="1"/>
    <xf numFmtId="3" fontId="0" fillId="0" borderId="9" xfId="0" applyNumberFormat="1" applyBorder="1"/>
    <xf numFmtId="0" fontId="0" fillId="0" borderId="5" xfId="0" applyBorder="1"/>
    <xf numFmtId="0" fontId="0" fillId="0" borderId="6" xfId="0" applyBorder="1"/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36" xfId="0" applyNumberFormat="1" applyBorder="1"/>
    <xf numFmtId="4" fontId="0" fillId="4" borderId="9" xfId="0" applyNumberFormat="1" applyFill="1" applyBorder="1"/>
    <xf numFmtId="4" fontId="0" fillId="4" borderId="10" xfId="0" applyNumberFormat="1" applyFill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4" fontId="0" fillId="0" borderId="36" xfId="0" applyNumberFormat="1" applyBorder="1"/>
    <xf numFmtId="4" fontId="0" fillId="0" borderId="5" xfId="0" applyNumberFormat="1" applyBorder="1"/>
    <xf numFmtId="0" fontId="0" fillId="7" borderId="22" xfId="0" applyFill="1" applyBorder="1" applyAlignment="1">
      <alignment horizontal="center" vertical="center" wrapText="1"/>
    </xf>
    <xf numFmtId="4" fontId="0" fillId="4" borderId="50" xfId="0" applyNumberFormat="1" applyFill="1" applyBorder="1"/>
    <xf numFmtId="3" fontId="0" fillId="0" borderId="2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40" xfId="0" applyNumberFormat="1" applyBorder="1"/>
    <xf numFmtId="3" fontId="0" fillId="0" borderId="2" xfId="0" applyNumberFormat="1" applyBorder="1"/>
    <xf numFmtId="4" fontId="0" fillId="4" borderId="22" xfId="0" applyNumberFormat="1" applyFill="1" applyBorder="1"/>
    <xf numFmtId="3" fontId="0" fillId="0" borderId="22" xfId="0" applyNumberFormat="1" applyBorder="1"/>
    <xf numFmtId="4" fontId="0" fillId="4" borderId="51" xfId="0" applyNumberFormat="1" applyFill="1" applyBorder="1"/>
    <xf numFmtId="4" fontId="0" fillId="0" borderId="22" xfId="0" applyNumberFormat="1" applyBorder="1"/>
    <xf numFmtId="4" fontId="0" fillId="0" borderId="40" xfId="0" applyNumberFormat="1" applyBorder="1"/>
    <xf numFmtId="3" fontId="0" fillId="6" borderId="26" xfId="0" applyNumberFormat="1" applyFill="1" applyBorder="1"/>
    <xf numFmtId="0" fontId="0" fillId="0" borderId="41" xfId="0" applyBorder="1"/>
    <xf numFmtId="3" fontId="12" fillId="5" borderId="4" xfId="0" applyNumberFormat="1" applyFont="1" applyFill="1" applyBorder="1"/>
    <xf numFmtId="0" fontId="0" fillId="0" borderId="4" xfId="0" applyBorder="1"/>
    <xf numFmtId="49" fontId="0" fillId="0" borderId="4" xfId="0" applyNumberFormat="1" applyBorder="1"/>
    <xf numFmtId="49" fontId="0" fillId="0" borderId="6" xfId="0" applyNumberFormat="1" applyBorder="1"/>
    <xf numFmtId="4" fontId="0" fillId="0" borderId="4" xfId="0" applyNumberFormat="1" applyBorder="1"/>
    <xf numFmtId="4" fontId="0" fillId="0" borderId="21" xfId="0" applyNumberFormat="1" applyBorder="1"/>
    <xf numFmtId="4" fontId="0" fillId="0" borderId="10" xfId="0" applyNumberFormat="1" applyFill="1" applyBorder="1"/>
    <xf numFmtId="4" fontId="0" fillId="0" borderId="22" xfId="0" applyNumberFormat="1" applyFill="1" applyBorder="1"/>
    <xf numFmtId="3" fontId="0" fillId="5" borderId="4" xfId="0" applyNumberFormat="1" applyFill="1" applyBorder="1"/>
    <xf numFmtId="3" fontId="12" fillId="5" borderId="42" xfId="0" applyNumberFormat="1" applyFont="1" applyFill="1" applyBorder="1"/>
    <xf numFmtId="0" fontId="0" fillId="0" borderId="44" xfId="0" applyBorder="1"/>
    <xf numFmtId="0" fontId="0" fillId="0" borderId="36" xfId="0" applyBorder="1" applyAlignment="1">
      <alignment vertical="justify"/>
    </xf>
    <xf numFmtId="0" fontId="0" fillId="0" borderId="36" xfId="0" applyBorder="1"/>
    <xf numFmtId="0" fontId="0" fillId="0" borderId="37" xfId="0" applyBorder="1"/>
    <xf numFmtId="49" fontId="0" fillId="0" borderId="44" xfId="0" applyNumberFormat="1" applyBorder="1"/>
    <xf numFmtId="49" fontId="0" fillId="0" borderId="37" xfId="0" applyNumberFormat="1" applyBorder="1"/>
    <xf numFmtId="4" fontId="0" fillId="0" borderId="44" xfId="0" applyNumberFormat="1" applyBorder="1"/>
    <xf numFmtId="4" fontId="0" fillId="0" borderId="51" xfId="0" applyNumberFormat="1" applyBorder="1"/>
    <xf numFmtId="0" fontId="0" fillId="0" borderId="55" xfId="0" applyBorder="1"/>
    <xf numFmtId="0" fontId="0" fillId="0" borderId="52" xfId="0" applyBorder="1" applyAlignment="1">
      <alignment vertical="justify"/>
    </xf>
    <xf numFmtId="0" fontId="0" fillId="0" borderId="52" xfId="0" applyBorder="1"/>
    <xf numFmtId="0" fontId="0" fillId="0" borderId="48" xfId="0" applyBorder="1"/>
    <xf numFmtId="49" fontId="0" fillId="0" borderId="55" xfId="0" applyNumberFormat="1" applyBorder="1"/>
    <xf numFmtId="49" fontId="0" fillId="0" borderId="48" xfId="0" applyNumberFormat="1" applyBorder="1"/>
    <xf numFmtId="3" fontId="0" fillId="0" borderId="52" xfId="0" applyNumberFormat="1" applyBorder="1"/>
    <xf numFmtId="4" fontId="0" fillId="0" borderId="55" xfId="0" applyNumberFormat="1" applyBorder="1"/>
    <xf numFmtId="4" fontId="0" fillId="0" borderId="52" xfId="0" applyNumberFormat="1" applyBorder="1"/>
    <xf numFmtId="4" fontId="0" fillId="0" borderId="56" xfId="0" applyNumberFormat="1" applyBorder="1"/>
    <xf numFmtId="3" fontId="0" fillId="0" borderId="46" xfId="0" applyNumberFormat="1" applyBorder="1"/>
    <xf numFmtId="3" fontId="0" fillId="0" borderId="46" xfId="0" applyNumberFormat="1" applyBorder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0" fillId="0" borderId="5" xfId="0" applyBorder="1" applyAlignment="1">
      <alignment vertical="justify"/>
    </xf>
    <xf numFmtId="0" fontId="0" fillId="4" borderId="41" xfId="0" applyFill="1" applyBorder="1"/>
    <xf numFmtId="0" fontId="0" fillId="4" borderId="0" xfId="0" applyFill="1" applyBorder="1"/>
    <xf numFmtId="0" fontId="0" fillId="4" borderId="32" xfId="0" applyFill="1" applyBorder="1"/>
    <xf numFmtId="0" fontId="0" fillId="4" borderId="0" xfId="0" applyFill="1"/>
    <xf numFmtId="3" fontId="0" fillId="0" borderId="45" xfId="0" applyNumberFormat="1" applyBorder="1"/>
    <xf numFmtId="3" fontId="0" fillId="0" borderId="47" xfId="0" applyNumberFormat="1" applyBorder="1"/>
    <xf numFmtId="0" fontId="0" fillId="0" borderId="19" xfId="0" applyBorder="1" applyAlignment="1">
      <alignment vertical="justify"/>
    </xf>
    <xf numFmtId="0" fontId="0" fillId="0" borderId="19" xfId="0" applyBorder="1" applyAlignment="1">
      <alignment wrapText="1"/>
    </xf>
    <xf numFmtId="3" fontId="12" fillId="5" borderId="45" xfId="0" applyNumberFormat="1" applyFont="1" applyFill="1" applyBorder="1" applyAlignment="1">
      <alignment horizontal="center"/>
    </xf>
    <xf numFmtId="3" fontId="12" fillId="5" borderId="52" xfId="0" applyNumberFormat="1" applyFont="1" applyFill="1" applyBorder="1" applyAlignment="1">
      <alignment horizontal="center"/>
    </xf>
    <xf numFmtId="3" fontId="13" fillId="5" borderId="47" xfId="0" applyNumberFormat="1" applyFont="1" applyFill="1" applyBorder="1" applyAlignment="1">
      <alignment horizontal="center"/>
    </xf>
    <xf numFmtId="3" fontId="14" fillId="5" borderId="47" xfId="0" applyNumberFormat="1" applyFont="1" applyFill="1" applyBorder="1" applyAlignment="1">
      <alignment horizontal="center"/>
    </xf>
    <xf numFmtId="3" fontId="12" fillId="5" borderId="42" xfId="0" applyNumberFormat="1" applyFont="1" applyFill="1" applyBorder="1" applyAlignment="1">
      <alignment horizontal="center"/>
    </xf>
    <xf numFmtId="3" fontId="12" fillId="5" borderId="23" xfId="0" applyNumberFormat="1" applyFont="1" applyFill="1" applyBorder="1" applyAlignment="1">
      <alignment horizontal="center"/>
    </xf>
    <xf numFmtId="3" fontId="14" fillId="5" borderId="31" xfId="0" applyNumberFormat="1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3" fontId="13" fillId="5" borderId="31" xfId="0" applyNumberFormat="1" applyFont="1" applyFill="1" applyBorder="1" applyAlignment="1">
      <alignment horizontal="center"/>
    </xf>
    <xf numFmtId="3" fontId="0" fillId="0" borderId="3" xfId="0" applyNumberFormat="1" applyBorder="1"/>
    <xf numFmtId="4" fontId="0" fillId="0" borderId="57" xfId="0" applyNumberFormat="1" applyBorder="1"/>
    <xf numFmtId="14" fontId="0" fillId="0" borderId="11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50" xfId="0" applyNumberFormat="1" applyBorder="1"/>
    <xf numFmtId="3" fontId="0" fillId="0" borderId="55" xfId="0" applyNumberFormat="1" applyBorder="1"/>
    <xf numFmtId="3" fontId="12" fillId="5" borderId="52" xfId="0" applyNumberFormat="1" applyFont="1" applyFill="1" applyBorder="1" applyAlignment="1">
      <alignment vertical="center"/>
    </xf>
    <xf numFmtId="3" fontId="0" fillId="0" borderId="55" xfId="0" applyNumberFormat="1" applyBorder="1" applyAlignment="1">
      <alignment vertical="center"/>
    </xf>
    <xf numFmtId="3" fontId="0" fillId="0" borderId="52" xfId="0" applyNumberFormat="1" applyBorder="1" applyAlignment="1">
      <alignment vertical="center"/>
    </xf>
    <xf numFmtId="3" fontId="11" fillId="0" borderId="48" xfId="0" applyNumberFormat="1" applyFont="1" applyBorder="1" applyAlignment="1">
      <alignment vertical="center"/>
    </xf>
    <xf numFmtId="3" fontId="13" fillId="5" borderId="48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49" fontId="0" fillId="0" borderId="27" xfId="0" applyNumberFormat="1" applyBorder="1"/>
    <xf numFmtId="49" fontId="0" fillId="0" borderId="29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50" xfId="0" applyNumberFormat="1" applyBorder="1"/>
    <xf numFmtId="0" fontId="0" fillId="4" borderId="17" xfId="0" applyFill="1" applyBorder="1"/>
    <xf numFmtId="0" fontId="0" fillId="4" borderId="26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60" xfId="0" applyFill="1" applyBorder="1"/>
    <xf numFmtId="0" fontId="0" fillId="4" borderId="61" xfId="0" applyFill="1" applyBorder="1"/>
    <xf numFmtId="3" fontId="0" fillId="5" borderId="53" xfId="0" applyNumberFormat="1" applyFill="1" applyBorder="1" applyAlignment="1">
      <alignment vertical="center"/>
    </xf>
    <xf numFmtId="0" fontId="11" fillId="0" borderId="0" xfId="0" applyFont="1"/>
    <xf numFmtId="0" fontId="0" fillId="0" borderId="0" xfId="0" applyFill="1" applyAlignment="1">
      <alignment vertical="center"/>
    </xf>
    <xf numFmtId="0" fontId="0" fillId="0" borderId="0" xfId="0" applyFill="1"/>
    <xf numFmtId="0" fontId="9" fillId="0" borderId="0" xfId="0" applyFont="1" applyFill="1"/>
    <xf numFmtId="0" fontId="0" fillId="11" borderId="0" xfId="0" applyFill="1"/>
    <xf numFmtId="4" fontId="0" fillId="11" borderId="0" xfId="0" applyNumberFormat="1" applyFill="1"/>
    <xf numFmtId="4" fontId="0" fillId="0" borderId="0" xfId="0" applyNumberFormat="1" applyFill="1"/>
    <xf numFmtId="0" fontId="8" fillId="0" borderId="7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9" fontId="0" fillId="0" borderId="2" xfId="0" applyNumberFormat="1" applyFill="1" applyBorder="1"/>
    <xf numFmtId="0" fontId="0" fillId="0" borderId="24" xfId="0" applyFill="1" applyBorder="1"/>
    <xf numFmtId="0" fontId="0" fillId="0" borderId="7" xfId="0" applyFill="1" applyBorder="1" applyAlignment="1">
      <alignment wrapText="1"/>
    </xf>
    <xf numFmtId="49" fontId="0" fillId="0" borderId="1" xfId="0" applyNumberFormat="1" applyFill="1" applyBorder="1"/>
    <xf numFmtId="0" fontId="0" fillId="0" borderId="16" xfId="0" applyFill="1" applyBorder="1"/>
    <xf numFmtId="0" fontId="0" fillId="0" borderId="3" xfId="0" applyFill="1" applyBorder="1"/>
    <xf numFmtId="3" fontId="0" fillId="0" borderId="2" xfId="0" applyNumberFormat="1" applyFill="1" applyBorder="1"/>
    <xf numFmtId="4" fontId="8" fillId="0" borderId="8" xfId="0" applyNumberFormat="1" applyFont="1" applyFill="1" applyBorder="1" applyAlignment="1">
      <alignment vertical="justify"/>
    </xf>
    <xf numFmtId="4" fontId="0" fillId="0" borderId="3" xfId="0" applyNumberFormat="1" applyFill="1" applyBorder="1"/>
    <xf numFmtId="4" fontId="0" fillId="0" borderId="2" xfId="0" applyNumberFormat="1" applyFill="1" applyBorder="1" applyAlignment="1">
      <alignment horizontal="center"/>
    </xf>
    <xf numFmtId="4" fontId="0" fillId="0" borderId="8" xfId="0" applyNumberFormat="1" applyFill="1" applyBorder="1"/>
    <xf numFmtId="14" fontId="0" fillId="0" borderId="1" xfId="0" applyNumberFormat="1" applyFill="1" applyBorder="1" applyAlignment="1">
      <alignment horizontal="center"/>
    </xf>
    <xf numFmtId="0" fontId="15" fillId="0" borderId="0" xfId="0" applyFont="1" applyFill="1" applyAlignment="1">
      <alignment vertical="justify"/>
    </xf>
    <xf numFmtId="3" fontId="0" fillId="0" borderId="7" xfId="0" applyNumberFormat="1" applyFill="1" applyBorder="1"/>
    <xf numFmtId="0" fontId="8" fillId="11" borderId="7" xfId="0" applyFont="1" applyFill="1" applyBorder="1" applyAlignment="1">
      <alignment wrapText="1"/>
    </xf>
    <xf numFmtId="0" fontId="0" fillId="11" borderId="1" xfId="0" applyFill="1" applyBorder="1"/>
    <xf numFmtId="0" fontId="0" fillId="11" borderId="8" xfId="0" applyFill="1" applyBorder="1"/>
    <xf numFmtId="49" fontId="0" fillId="11" borderId="7" xfId="0" applyNumberFormat="1" applyFill="1" applyBorder="1"/>
    <xf numFmtId="49" fontId="0" fillId="11" borderId="8" xfId="0" applyNumberFormat="1" applyFill="1" applyBorder="1"/>
    <xf numFmtId="0" fontId="15" fillId="11" borderId="0" xfId="0" applyFont="1" applyFill="1" applyAlignment="1">
      <alignment vertical="justify"/>
    </xf>
    <xf numFmtId="49" fontId="0" fillId="11" borderId="1" xfId="0" applyNumberFormat="1" applyFill="1" applyBorder="1"/>
    <xf numFmtId="0" fontId="0" fillId="11" borderId="1" xfId="0" applyFill="1" applyBorder="1" applyAlignment="1">
      <alignment wrapText="1"/>
    </xf>
    <xf numFmtId="3" fontId="0" fillId="11" borderId="2" xfId="0" applyNumberFormat="1" applyFill="1" applyBorder="1"/>
    <xf numFmtId="3" fontId="0" fillId="11" borderId="7" xfId="0" applyNumberFormat="1" applyFill="1" applyBorder="1"/>
    <xf numFmtId="4" fontId="0" fillId="11" borderId="1" xfId="0" applyNumberFormat="1" applyFill="1" applyBorder="1"/>
    <xf numFmtId="4" fontId="8" fillId="11" borderId="8" xfId="0" applyNumberFormat="1" applyFont="1" applyFill="1" applyBorder="1" applyAlignment="1">
      <alignment vertical="justify"/>
    </xf>
    <xf numFmtId="4" fontId="0" fillId="11" borderId="3" xfId="0" applyNumberFormat="1" applyFill="1" applyBorder="1"/>
    <xf numFmtId="4" fontId="0" fillId="11" borderId="2" xfId="0" applyNumberFormat="1" applyFill="1" applyBorder="1" applyAlignment="1">
      <alignment horizontal="center"/>
    </xf>
    <xf numFmtId="4" fontId="0" fillId="11" borderId="7" xfId="0" applyNumberFormat="1" applyFill="1" applyBorder="1"/>
    <xf numFmtId="4" fontId="0" fillId="11" borderId="8" xfId="0" applyNumberFormat="1" applyFill="1" applyBorder="1"/>
    <xf numFmtId="14" fontId="0" fillId="11" borderId="1" xfId="0" applyNumberFormat="1" applyFill="1" applyBorder="1" applyAlignment="1">
      <alignment horizontal="center"/>
    </xf>
    <xf numFmtId="4" fontId="0" fillId="11" borderId="2" xfId="0" applyNumberFormat="1" applyFill="1" applyBorder="1"/>
    <xf numFmtId="0" fontId="0" fillId="11" borderId="7" xfId="0" applyFill="1" applyBorder="1"/>
    <xf numFmtId="3" fontId="0" fillId="11" borderId="8" xfId="0" applyNumberFormat="1" applyFill="1" applyBorder="1"/>
    <xf numFmtId="4" fontId="8" fillId="11" borderId="8" xfId="0" applyNumberFormat="1" applyFont="1" applyFill="1" applyBorder="1"/>
    <xf numFmtId="4" fontId="0" fillId="11" borderId="7" xfId="0" applyNumberFormat="1" applyFill="1" applyBorder="1" applyAlignment="1">
      <alignment horizontal="right"/>
    </xf>
    <xf numFmtId="4" fontId="0" fillId="11" borderId="26" xfId="0" applyNumberFormat="1" applyFill="1" applyBorder="1"/>
    <xf numFmtId="3" fontId="0" fillId="0" borderId="8" xfId="0" applyNumberFormat="1" applyFill="1" applyBorder="1"/>
    <xf numFmtId="3" fontId="0" fillId="0" borderId="26" xfId="0" applyNumberFormat="1" applyFill="1" applyBorder="1"/>
    <xf numFmtId="0" fontId="8" fillId="0" borderId="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4" fontId="0" fillId="0" borderId="7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" fontId="0" fillId="0" borderId="8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/>
    <xf numFmtId="4" fontId="8" fillId="0" borderId="8" xfId="0" applyNumberFormat="1" applyFont="1" applyFill="1" applyBorder="1"/>
    <xf numFmtId="9" fontId="16" fillId="0" borderId="7" xfId="1" applyFont="1" applyFill="1" applyBorder="1" applyAlignment="1">
      <alignment wrapText="1"/>
    </xf>
    <xf numFmtId="0" fontId="9" fillId="0" borderId="1" xfId="0" applyFont="1" applyFill="1" applyBorder="1" applyAlignment="1">
      <alignment vertical="justify"/>
    </xf>
    <xf numFmtId="0" fontId="9" fillId="0" borderId="1" xfId="0" applyFont="1" applyFill="1" applyBorder="1"/>
    <xf numFmtId="9" fontId="9" fillId="0" borderId="1" xfId="1" applyFont="1" applyFill="1" applyBorder="1"/>
    <xf numFmtId="49" fontId="9" fillId="0" borderId="2" xfId="1" applyNumberFormat="1" applyFont="1" applyFill="1" applyBorder="1"/>
    <xf numFmtId="9" fontId="9" fillId="0" borderId="8" xfId="1" applyFont="1" applyFill="1" applyBorder="1"/>
    <xf numFmtId="49" fontId="9" fillId="0" borderId="7" xfId="1" applyNumberFormat="1" applyFont="1" applyFill="1" applyBorder="1"/>
    <xf numFmtId="49" fontId="9" fillId="0" borderId="8" xfId="1" applyNumberFormat="1" applyFont="1" applyFill="1" applyBorder="1"/>
    <xf numFmtId="0" fontId="9" fillId="0" borderId="7" xfId="0" applyFont="1" applyFill="1" applyBorder="1"/>
    <xf numFmtId="49" fontId="9" fillId="0" borderId="1" xfId="1" applyNumberFormat="1" applyFont="1" applyFill="1" applyBorder="1"/>
    <xf numFmtId="9" fontId="9" fillId="0" borderId="16" xfId="1" applyFont="1" applyFill="1" applyBorder="1"/>
    <xf numFmtId="9" fontId="9" fillId="0" borderId="3" xfId="1" applyFont="1" applyFill="1" applyBorder="1"/>
    <xf numFmtId="3" fontId="9" fillId="0" borderId="2" xfId="1" applyNumberFormat="1" applyFont="1" applyFill="1" applyBorder="1"/>
    <xf numFmtId="0" fontId="0" fillId="11" borderId="1" xfId="0" applyFill="1" applyBorder="1" applyAlignment="1">
      <alignment vertical="justify"/>
    </xf>
    <xf numFmtId="49" fontId="0" fillId="11" borderId="3" xfId="0" applyNumberFormat="1" applyFill="1" applyBorder="1"/>
    <xf numFmtId="0" fontId="15" fillId="11" borderId="1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49" fontId="0" fillId="0" borderId="8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0" fillId="0" borderId="3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0" fontId="0" fillId="0" borderId="2" xfId="0" applyFill="1" applyBorder="1"/>
    <xf numFmtId="49" fontId="0" fillId="0" borderId="3" xfId="0" applyNumberFormat="1" applyFill="1" applyBorder="1"/>
    <xf numFmtId="4" fontId="0" fillId="0" borderId="26" xfId="0" applyNumberFormat="1" applyFill="1" applyBorder="1"/>
    <xf numFmtId="4" fontId="0" fillId="0" borderId="7" xfId="0" applyNumberForma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vertical="center" wrapText="1"/>
    </xf>
    <xf numFmtId="0" fontId="0" fillId="0" borderId="8" xfId="0" applyNumberForma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/>
    </xf>
    <xf numFmtId="49" fontId="0" fillId="0" borderId="8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2" fontId="0" fillId="0" borderId="0" xfId="0" applyNumberFormat="1" applyAlignment="1">
      <alignment horizontal="right"/>
    </xf>
    <xf numFmtId="0" fontId="9" fillId="0" borderId="1" xfId="2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justify"/>
    </xf>
    <xf numFmtId="0" fontId="0" fillId="3" borderId="7" xfId="0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vertical="top" wrapText="1"/>
    </xf>
    <xf numFmtId="0" fontId="0" fillId="0" borderId="0" xfId="0"/>
    <xf numFmtId="0" fontId="0" fillId="0" borderId="7" xfId="0" applyFill="1" applyBorder="1"/>
    <xf numFmtId="4" fontId="0" fillId="0" borderId="2" xfId="0" applyNumberFormat="1" applyFill="1" applyBorder="1"/>
    <xf numFmtId="4" fontId="0" fillId="0" borderId="7" xfId="0" applyNumberFormat="1" applyFill="1" applyBorder="1"/>
    <xf numFmtId="0" fontId="0" fillId="0" borderId="1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49" fontId="0" fillId="0" borderId="2" xfId="0" applyNumberForma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49" fontId="0" fillId="0" borderId="7" xfId="0" applyNumberFormat="1" applyFill="1" applyBorder="1" applyAlignment="1">
      <alignment vertical="top" wrapText="1"/>
    </xf>
    <xf numFmtId="49" fontId="0" fillId="0" borderId="8" xfId="0" applyNumberForma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4" fontId="0" fillId="0" borderId="7" xfId="0" applyNumberFormat="1" applyFill="1" applyBorder="1" applyAlignment="1">
      <alignment vertical="top" wrapText="1"/>
    </xf>
    <xf numFmtId="4" fontId="0" fillId="0" borderId="1" xfId="0" applyNumberFormat="1" applyFill="1" applyBorder="1" applyAlignment="1">
      <alignment vertical="top" wrapText="1"/>
    </xf>
    <xf numFmtId="4" fontId="8" fillId="0" borderId="8" xfId="0" applyNumberFormat="1" applyFont="1" applyFill="1" applyBorder="1" applyAlignment="1">
      <alignment vertical="top" wrapText="1"/>
    </xf>
    <xf numFmtId="4" fontId="0" fillId="0" borderId="3" xfId="0" applyNumberFormat="1" applyFill="1" applyBorder="1" applyAlignment="1">
      <alignment vertical="top" wrapText="1"/>
    </xf>
    <xf numFmtId="4" fontId="0" fillId="0" borderId="2" xfId="0" applyNumberFormat="1" applyFill="1" applyBorder="1" applyAlignment="1">
      <alignment vertical="top" wrapText="1"/>
    </xf>
    <xf numFmtId="4" fontId="0" fillId="0" borderId="8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4" fontId="0" fillId="0" borderId="17" xfId="0" applyNumberFormat="1" applyFill="1" applyBorder="1" applyAlignment="1">
      <alignment vertical="top" wrapText="1"/>
    </xf>
    <xf numFmtId="4" fontId="0" fillId="0" borderId="24" xfId="0" applyNumberFormat="1" applyFill="1" applyBorder="1" applyAlignment="1">
      <alignment vertical="top" wrapText="1"/>
    </xf>
    <xf numFmtId="164" fontId="0" fillId="0" borderId="2" xfId="0" applyNumberFormat="1" applyFill="1" applyBorder="1" applyAlignment="1">
      <alignment vertical="top" wrapText="1"/>
    </xf>
    <xf numFmtId="4" fontId="0" fillId="0" borderId="0" xfId="0" applyNumberFormat="1" applyFill="1" applyAlignment="1">
      <alignment vertical="top" wrapText="1"/>
    </xf>
    <xf numFmtId="165" fontId="0" fillId="0" borderId="0" xfId="0" applyNumberFormat="1" applyFill="1" applyAlignment="1">
      <alignment vertical="top" wrapText="1"/>
    </xf>
    <xf numFmtId="0" fontId="0" fillId="0" borderId="2" xfId="0" applyFill="1" applyBorder="1" applyAlignment="1">
      <alignment horizontal="center" vertical="center" wrapText="1"/>
    </xf>
    <xf numFmtId="4" fontId="0" fillId="0" borderId="24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4" fontId="0" fillId="0" borderId="17" xfId="0" applyNumberFormat="1" applyFill="1" applyBorder="1" applyAlignment="1">
      <alignment vertical="center"/>
    </xf>
    <xf numFmtId="4" fontId="0" fillId="11" borderId="17" xfId="0" applyNumberFormat="1" applyFill="1" applyBorder="1"/>
    <xf numFmtId="4" fontId="0" fillId="0" borderId="17" xfId="0" applyNumberFormat="1" applyFill="1" applyBorder="1" applyAlignment="1">
      <alignment vertical="center" wrapText="1"/>
    </xf>
    <xf numFmtId="4" fontId="0" fillId="0" borderId="17" xfId="0" applyNumberFormat="1" applyFill="1" applyBorder="1"/>
    <xf numFmtId="4" fontId="0" fillId="0" borderId="24" xfId="0" applyNumberFormat="1" applyFill="1" applyBorder="1"/>
    <xf numFmtId="3" fontId="0" fillId="0" borderId="17" xfId="0" applyNumberFormat="1" applyFill="1" applyBorder="1"/>
    <xf numFmtId="4" fontId="0" fillId="11" borderId="24" xfId="0" applyNumberFormat="1" applyFill="1" applyBorder="1"/>
    <xf numFmtId="0" fontId="0" fillId="5" borderId="1" xfId="0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0" fillId="9" borderId="15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3" fontId="0" fillId="0" borderId="5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11" fillId="0" borderId="35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12" fillId="5" borderId="12" xfId="0" applyFont="1" applyFill="1" applyBorder="1" applyAlignment="1">
      <alignment horizontal="right"/>
    </xf>
    <xf numFmtId="0" fontId="12" fillId="5" borderId="13" xfId="0" applyFont="1" applyFill="1" applyBorder="1" applyAlignment="1">
      <alignment horizontal="right"/>
    </xf>
    <xf numFmtId="0" fontId="12" fillId="5" borderId="14" xfId="0" applyFont="1" applyFill="1" applyBorder="1" applyAlignment="1">
      <alignment horizontal="right"/>
    </xf>
    <xf numFmtId="3" fontId="12" fillId="5" borderId="23" xfId="0" applyNumberFormat="1" applyFont="1" applyFill="1" applyBorder="1" applyAlignment="1">
      <alignment horizontal="center" vertical="center"/>
    </xf>
    <xf numFmtId="3" fontId="12" fillId="5" borderId="28" xfId="0" applyNumberFormat="1" applyFont="1" applyFill="1" applyBorder="1" applyAlignment="1">
      <alignment horizontal="center" vertical="center"/>
    </xf>
    <xf numFmtId="3" fontId="12" fillId="5" borderId="38" xfId="0" applyNumberFormat="1" applyFon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3" fontId="12" fillId="5" borderId="31" xfId="0" applyNumberFormat="1" applyFont="1" applyFill="1" applyBorder="1" applyAlignment="1">
      <alignment horizontal="center" vertical="center"/>
    </xf>
    <xf numFmtId="3" fontId="12" fillId="5" borderId="32" xfId="0" applyNumberFormat="1" applyFont="1" applyFill="1" applyBorder="1" applyAlignment="1">
      <alignment horizontal="center" vertical="center"/>
    </xf>
    <xf numFmtId="3" fontId="12" fillId="5" borderId="34" xfId="0" applyNumberFormat="1" applyFont="1" applyFill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2" fillId="5" borderId="49" xfId="0" applyNumberFormat="1" applyFont="1" applyFill="1" applyBorder="1" applyAlignment="1">
      <alignment horizontal="center" vertical="center"/>
    </xf>
    <xf numFmtId="3" fontId="12" fillId="5" borderId="58" xfId="0" applyNumberFormat="1" applyFont="1" applyFill="1" applyBorder="1" applyAlignment="1">
      <alignment horizontal="center" vertical="center"/>
    </xf>
    <xf numFmtId="3" fontId="12" fillId="5" borderId="59" xfId="0" applyNumberFormat="1" applyFont="1" applyFill="1" applyBorder="1" applyAlignment="1">
      <alignment horizontal="center" vertical="center"/>
    </xf>
    <xf numFmtId="3" fontId="13" fillId="5" borderId="35" xfId="0" applyNumberFormat="1" applyFont="1" applyFill="1" applyBorder="1" applyAlignment="1">
      <alignment horizontal="center" vertical="center"/>
    </xf>
    <xf numFmtId="3" fontId="13" fillId="5" borderId="29" xfId="0" applyNumberFormat="1" applyFont="1" applyFill="1" applyBorder="1" applyAlignment="1">
      <alignment horizontal="center" vertical="center"/>
    </xf>
    <xf numFmtId="3" fontId="13" fillId="5" borderId="39" xfId="0" applyNumberFormat="1" applyFon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/>
    </xf>
    <xf numFmtId="3" fontId="11" fillId="0" borderId="3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33" xfId="0" applyNumberFormat="1" applyFont="1" applyFill="1" applyBorder="1" applyAlignment="1">
      <alignment horizontal="center" vertical="center"/>
    </xf>
    <xf numFmtId="3" fontId="12" fillId="0" borderId="53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2" fillId="0" borderId="38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12" fillId="5" borderId="42" xfId="0" applyNumberFormat="1" applyFont="1" applyFill="1" applyBorder="1" applyAlignment="1">
      <alignment horizontal="center" vertical="center"/>
    </xf>
    <xf numFmtId="3" fontId="12" fillId="5" borderId="43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3" fontId="13" fillId="5" borderId="31" xfId="0" applyNumberFormat="1" applyFont="1" applyFill="1" applyBorder="1" applyAlignment="1">
      <alignment horizontal="center" vertical="center"/>
    </xf>
    <xf numFmtId="3" fontId="13" fillId="5" borderId="32" xfId="0" applyNumberFormat="1" applyFont="1" applyFill="1" applyBorder="1" applyAlignment="1">
      <alignment horizontal="center" vertical="center"/>
    </xf>
    <xf numFmtId="3" fontId="13" fillId="5" borderId="3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right" vertical="center"/>
    </xf>
    <xf numFmtId="0" fontId="12" fillId="5" borderId="30" xfId="0" applyFont="1" applyFill="1" applyBorder="1" applyAlignment="1">
      <alignment horizontal="right" vertical="center"/>
    </xf>
    <xf numFmtId="0" fontId="12" fillId="5" borderId="31" xfId="0" applyFont="1" applyFill="1" applyBorder="1" applyAlignment="1">
      <alignment horizontal="right" vertical="center"/>
    </xf>
    <xf numFmtId="0" fontId="0" fillId="5" borderId="17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12" fillId="5" borderId="30" xfId="0" applyFont="1" applyFill="1" applyBorder="1" applyAlignment="1">
      <alignment horizontal="right"/>
    </xf>
    <xf numFmtId="0" fontId="0" fillId="5" borderId="42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0" fontId="0" fillId="10" borderId="23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</cellXfs>
  <cellStyles count="13">
    <cellStyle name="čárky 2 2" xfId="3"/>
    <cellStyle name="Normální" xfId="0" builtinId="0"/>
    <cellStyle name="Normální 10" xfId="8"/>
    <cellStyle name="normální 2" xfId="2"/>
    <cellStyle name="Normální 3" xfId="4"/>
    <cellStyle name="Normální 3 2" xfId="9"/>
    <cellStyle name="Normální 4" xfId="5"/>
    <cellStyle name="Normální 4 2" xfId="10"/>
    <cellStyle name="Normální 5" xfId="6"/>
    <cellStyle name="Normální 5 2" xfId="11"/>
    <cellStyle name="Normální 6" xfId="7"/>
    <cellStyle name="Normální 6 2" xfId="12"/>
    <cellStyle name="Procenta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3"/>
  <sheetViews>
    <sheetView zoomScale="70" zoomScaleNormal="70" zoomScaleSheetLayoutView="85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ColWidth="9" defaultRowHeight="13.8" x14ac:dyDescent="0.25"/>
  <cols>
    <col min="1" max="1" width="9.3984375" style="357" customWidth="1"/>
    <col min="2" max="2" width="53.69921875" style="357" customWidth="1"/>
    <col min="3" max="3" width="16.5" style="357" customWidth="1"/>
    <col min="4" max="4" width="15.69921875" style="357" customWidth="1"/>
    <col min="5" max="5" width="16.5" style="357" customWidth="1"/>
    <col min="6" max="7" width="9" style="357"/>
    <col min="8" max="8" width="15.3984375" style="357" customWidth="1"/>
    <col min="9" max="9" width="15.09765625" style="357" customWidth="1"/>
    <col min="10" max="10" width="20.19921875" style="357" customWidth="1"/>
    <col min="11" max="11" width="21.09765625" style="357" customWidth="1"/>
    <col min="12" max="12" width="20.59765625" style="357" customWidth="1"/>
    <col min="13" max="13" width="16.3984375" style="357" customWidth="1"/>
    <col min="14" max="14" width="17.69921875" style="357" customWidth="1"/>
    <col min="15" max="15" width="12.5" style="357" customWidth="1"/>
    <col min="16" max="16" width="13.09765625" style="357" customWidth="1"/>
    <col min="17" max="17" width="19.5" style="357" customWidth="1"/>
    <col min="18" max="18" width="16.5" style="357" customWidth="1"/>
    <col min="19" max="19" width="18.09765625" style="357" customWidth="1"/>
    <col min="20" max="20" width="19.59765625" style="357" customWidth="1"/>
    <col min="21" max="21" width="16.09765625" style="357" customWidth="1"/>
    <col min="22" max="22" width="17.09765625" style="357" customWidth="1"/>
    <col min="23" max="23" width="13.69921875" style="357" customWidth="1"/>
    <col min="24" max="24" width="19" style="357" customWidth="1"/>
    <col min="25" max="25" width="15.59765625" style="357" customWidth="1"/>
    <col min="26" max="26" width="15" style="357" bestFit="1" customWidth="1"/>
    <col min="27" max="27" width="18.59765625" style="357" customWidth="1"/>
    <col min="28" max="28" width="17.3984375" style="357" customWidth="1"/>
    <col min="29" max="29" width="16.59765625" style="357" customWidth="1"/>
    <col min="30" max="31" width="14.8984375" style="357" customWidth="1"/>
    <col min="32" max="32" width="14.5" style="357" customWidth="1"/>
    <col min="33" max="33" width="12.8984375" style="357" customWidth="1"/>
    <col min="34" max="34" width="10.69921875" style="357" customWidth="1"/>
    <col min="35" max="35" width="16.09765625" style="357" customWidth="1"/>
    <col min="36" max="37" width="14.5" style="357" customWidth="1"/>
    <col min="38" max="38" width="16.59765625" style="357" customWidth="1"/>
    <col min="39" max="39" width="14.5" style="357" customWidth="1"/>
    <col min="40" max="40" width="15" style="357" customWidth="1"/>
    <col min="41" max="41" width="16.09765625" style="357" bestFit="1" customWidth="1"/>
    <col min="42" max="42" width="18.69921875" style="357" bestFit="1" customWidth="1"/>
    <col min="43" max="43" width="17.5" style="357" bestFit="1" customWidth="1"/>
    <col min="44" max="44" width="13.3984375" style="357" bestFit="1" customWidth="1"/>
    <col min="45" max="16384" width="9" style="357"/>
  </cols>
  <sheetData>
    <row r="1" spans="1:45" ht="40.5" customHeight="1" x14ac:dyDescent="0.25">
      <c r="A1" s="407" t="s">
        <v>482</v>
      </c>
      <c r="B1" s="409" t="s">
        <v>0</v>
      </c>
      <c r="C1" s="410" t="s">
        <v>184</v>
      </c>
      <c r="D1" s="401" t="s">
        <v>376</v>
      </c>
      <c r="E1" s="403" t="s">
        <v>375</v>
      </c>
      <c r="F1" s="405" t="s">
        <v>4</v>
      </c>
      <c r="G1" s="406"/>
      <c r="H1" s="412" t="s">
        <v>5</v>
      </c>
      <c r="I1" s="413"/>
      <c r="J1" s="413"/>
      <c r="K1" s="413"/>
      <c r="L1" s="413"/>
      <c r="M1" s="413"/>
      <c r="N1" s="413"/>
      <c r="O1" s="414"/>
      <c r="P1" s="398"/>
      <c r="Q1" s="400" t="s">
        <v>10</v>
      </c>
      <c r="R1" s="401" t="s">
        <v>101</v>
      </c>
      <c r="S1" s="402" t="s">
        <v>11</v>
      </c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</row>
    <row r="2" spans="1:45" ht="107.25" customHeight="1" x14ac:dyDescent="0.25">
      <c r="A2" s="408"/>
      <c r="B2" s="401"/>
      <c r="C2" s="411"/>
      <c r="D2" s="401"/>
      <c r="E2" s="404"/>
      <c r="F2" s="355" t="s">
        <v>3</v>
      </c>
      <c r="G2" s="17" t="s">
        <v>339</v>
      </c>
      <c r="H2" s="19" t="s">
        <v>102</v>
      </c>
      <c r="I2" s="20" t="s">
        <v>6</v>
      </c>
      <c r="J2" s="20" t="s">
        <v>7</v>
      </c>
      <c r="K2" s="20" t="s">
        <v>8</v>
      </c>
      <c r="L2" s="20" t="s">
        <v>9</v>
      </c>
      <c r="M2" s="20" t="s">
        <v>103</v>
      </c>
      <c r="N2" s="20" t="s">
        <v>336</v>
      </c>
      <c r="O2" s="21" t="s">
        <v>107</v>
      </c>
      <c r="P2" s="399"/>
      <c r="Q2" s="400"/>
      <c r="R2" s="401"/>
      <c r="S2" s="402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</row>
    <row r="3" spans="1:45" s="377" customFormat="1" ht="55.2" x14ac:dyDescent="0.25">
      <c r="A3" s="362" t="s">
        <v>268</v>
      </c>
      <c r="B3" s="396" t="s">
        <v>515</v>
      </c>
      <c r="C3" s="361" t="s">
        <v>558</v>
      </c>
      <c r="D3" s="363"/>
      <c r="E3" s="364" t="s">
        <v>559</v>
      </c>
      <c r="F3" s="365"/>
      <c r="G3" s="366"/>
      <c r="H3" s="362" t="s">
        <v>175</v>
      </c>
      <c r="I3" s="367"/>
      <c r="J3" s="361" t="s">
        <v>175</v>
      </c>
      <c r="K3" s="361" t="s">
        <v>175</v>
      </c>
      <c r="L3" s="361" t="s">
        <v>175</v>
      </c>
      <c r="M3" s="361" t="s">
        <v>175</v>
      </c>
      <c r="N3" s="367"/>
      <c r="O3" s="364" t="s">
        <v>12</v>
      </c>
      <c r="P3" s="368"/>
      <c r="Q3" s="369"/>
      <c r="R3" s="361"/>
      <c r="S3" s="380"/>
      <c r="T3" s="370"/>
      <c r="U3" s="371"/>
      <c r="V3" s="371"/>
      <c r="W3" s="371"/>
      <c r="X3" s="372"/>
      <c r="Y3" s="370"/>
      <c r="Z3" s="371"/>
      <c r="AA3" s="371"/>
      <c r="AB3" s="375"/>
      <c r="AC3" s="370"/>
      <c r="AD3" s="371"/>
      <c r="AE3" s="371"/>
      <c r="AF3" s="375"/>
      <c r="AG3" s="370"/>
      <c r="AH3" s="376"/>
      <c r="AI3" s="386"/>
      <c r="AJ3" s="389"/>
      <c r="AK3" s="332"/>
      <c r="AL3" s="370"/>
      <c r="AM3" s="374"/>
      <c r="AN3" s="370"/>
      <c r="AO3" s="375"/>
      <c r="AP3" s="378"/>
      <c r="AQ3" s="375"/>
      <c r="AR3" s="381"/>
      <c r="AS3" s="382"/>
    </row>
    <row r="4" spans="1:45" s="236" customFormat="1" x14ac:dyDescent="0.25">
      <c r="A4" s="241" t="s">
        <v>256</v>
      </c>
      <c r="B4" s="56" t="s">
        <v>32</v>
      </c>
      <c r="C4" s="56" t="s">
        <v>388</v>
      </c>
      <c r="D4" s="243" t="s">
        <v>340</v>
      </c>
      <c r="E4" s="57" t="s">
        <v>340</v>
      </c>
      <c r="F4" s="58" t="s">
        <v>406</v>
      </c>
      <c r="G4" s="59" t="s">
        <v>191</v>
      </c>
      <c r="H4" s="358" t="s">
        <v>175</v>
      </c>
      <c r="I4" s="246" t="s">
        <v>257</v>
      </c>
      <c r="J4" s="56" t="s">
        <v>340</v>
      </c>
      <c r="K4" s="56" t="s">
        <v>340</v>
      </c>
      <c r="L4" s="56" t="s">
        <v>340</v>
      </c>
      <c r="M4" s="56" t="s">
        <v>340</v>
      </c>
      <c r="N4" s="246" t="s">
        <v>340</v>
      </c>
      <c r="O4" s="57" t="s">
        <v>340</v>
      </c>
      <c r="P4" s="247"/>
      <c r="Q4" s="248"/>
      <c r="R4" s="56"/>
      <c r="S4" s="249">
        <v>29800000</v>
      </c>
      <c r="T4" s="360"/>
      <c r="U4" s="61"/>
      <c r="V4" s="61"/>
      <c r="W4" s="61"/>
      <c r="X4" s="301"/>
      <c r="Y4" s="360"/>
      <c r="Z4" s="61"/>
      <c r="AA4" s="61"/>
      <c r="AB4" s="253"/>
      <c r="AC4" s="360"/>
      <c r="AD4" s="61"/>
      <c r="AE4" s="61"/>
      <c r="AF4" s="61"/>
      <c r="AG4" s="360"/>
      <c r="AH4" s="254"/>
      <c r="AI4" s="387"/>
      <c r="AJ4" s="389"/>
      <c r="AK4" s="332"/>
      <c r="AL4" s="360"/>
      <c r="AM4" s="359"/>
      <c r="AN4" s="360"/>
      <c r="AO4" s="253"/>
      <c r="AP4" s="392"/>
      <c r="AQ4" s="253"/>
    </row>
    <row r="5" spans="1:45" s="236" customFormat="1" x14ac:dyDescent="0.25">
      <c r="A5" s="241" t="s">
        <v>256</v>
      </c>
      <c r="B5" s="56" t="s">
        <v>33</v>
      </c>
      <c r="C5" s="56" t="s">
        <v>388</v>
      </c>
      <c r="D5" s="243" t="s">
        <v>340</v>
      </c>
      <c r="E5" s="57" t="s">
        <v>340</v>
      </c>
      <c r="F5" s="58" t="s">
        <v>198</v>
      </c>
      <c r="G5" s="59" t="s">
        <v>191</v>
      </c>
      <c r="H5" s="358" t="s">
        <v>175</v>
      </c>
      <c r="I5" s="246" t="s">
        <v>257</v>
      </c>
      <c r="J5" s="56" t="s">
        <v>340</v>
      </c>
      <c r="K5" s="56" t="s">
        <v>340</v>
      </c>
      <c r="L5" s="56" t="s">
        <v>340</v>
      </c>
      <c r="M5" s="56" t="s">
        <v>340</v>
      </c>
      <c r="N5" s="246" t="s">
        <v>340</v>
      </c>
      <c r="O5" s="57" t="s">
        <v>340</v>
      </c>
      <c r="P5" s="247"/>
      <c r="Q5" s="248"/>
      <c r="R5" s="56"/>
      <c r="S5" s="249">
        <v>6500000</v>
      </c>
      <c r="T5" s="360"/>
      <c r="U5" s="61"/>
      <c r="V5" s="61"/>
      <c r="W5" s="61"/>
      <c r="X5" s="301"/>
      <c r="Y5" s="360"/>
      <c r="Z5" s="61"/>
      <c r="AA5" s="61"/>
      <c r="AB5" s="253"/>
      <c r="AC5" s="360"/>
      <c r="AD5" s="61"/>
      <c r="AE5" s="61"/>
      <c r="AF5" s="61"/>
      <c r="AG5" s="360"/>
      <c r="AH5" s="254"/>
      <c r="AI5" s="387"/>
      <c r="AJ5" s="389"/>
      <c r="AK5" s="332"/>
      <c r="AL5" s="360"/>
      <c r="AM5" s="359"/>
      <c r="AN5" s="360"/>
      <c r="AO5" s="253"/>
      <c r="AP5" s="392"/>
      <c r="AQ5" s="253"/>
    </row>
    <row r="6" spans="1:45" s="236" customFormat="1" x14ac:dyDescent="0.25">
      <c r="A6" s="241" t="s">
        <v>256</v>
      </c>
      <c r="B6" s="56" t="s">
        <v>393</v>
      </c>
      <c r="C6" s="56" t="s">
        <v>387</v>
      </c>
      <c r="D6" s="243" t="s">
        <v>340</v>
      </c>
      <c r="E6" s="57" t="s">
        <v>340</v>
      </c>
      <c r="F6" s="58"/>
      <c r="G6" s="59"/>
      <c r="H6" s="358" t="s">
        <v>175</v>
      </c>
      <c r="I6" s="246" t="s">
        <v>340</v>
      </c>
      <c r="J6" s="56" t="s">
        <v>340</v>
      </c>
      <c r="K6" s="56" t="s">
        <v>340</v>
      </c>
      <c r="L6" s="56" t="s">
        <v>340</v>
      </c>
      <c r="M6" s="56" t="s">
        <v>340</v>
      </c>
      <c r="N6" s="246" t="s">
        <v>340</v>
      </c>
      <c r="O6" s="57" t="s">
        <v>340</v>
      </c>
      <c r="P6" s="247"/>
      <c r="Q6" s="248"/>
      <c r="R6" s="56"/>
      <c r="S6" s="249"/>
      <c r="T6" s="360"/>
      <c r="U6" s="61"/>
      <c r="V6" s="61"/>
      <c r="W6" s="61"/>
      <c r="X6" s="301"/>
      <c r="Y6" s="360"/>
      <c r="Z6" s="61"/>
      <c r="AA6" s="61"/>
      <c r="AB6" s="253"/>
      <c r="AC6" s="360"/>
      <c r="AD6" s="61"/>
      <c r="AE6" s="61"/>
      <c r="AF6" s="253"/>
      <c r="AG6" s="360"/>
      <c r="AH6" s="254"/>
      <c r="AI6" s="387"/>
      <c r="AJ6" s="389"/>
      <c r="AK6" s="332"/>
      <c r="AL6" s="360"/>
      <c r="AM6" s="359"/>
      <c r="AN6" s="360"/>
      <c r="AO6" s="253"/>
      <c r="AP6" s="392"/>
      <c r="AQ6" s="253"/>
    </row>
    <row r="7" spans="1:45" s="236" customFormat="1" x14ac:dyDescent="0.25">
      <c r="A7" s="241" t="s">
        <v>256</v>
      </c>
      <c r="B7" s="56" t="s">
        <v>394</v>
      </c>
      <c r="C7" s="56" t="s">
        <v>387</v>
      </c>
      <c r="D7" s="243" t="s">
        <v>340</v>
      </c>
      <c r="E7" s="57" t="s">
        <v>340</v>
      </c>
      <c r="F7" s="58"/>
      <c r="G7" s="59"/>
      <c r="H7" s="358" t="s">
        <v>175</v>
      </c>
      <c r="I7" s="246" t="s">
        <v>340</v>
      </c>
      <c r="J7" s="56" t="s">
        <v>340</v>
      </c>
      <c r="K7" s="56" t="s">
        <v>340</v>
      </c>
      <c r="L7" s="56" t="s">
        <v>340</v>
      </c>
      <c r="M7" s="56" t="s">
        <v>340</v>
      </c>
      <c r="N7" s="246" t="s">
        <v>340</v>
      </c>
      <c r="O7" s="57" t="s">
        <v>340</v>
      </c>
      <c r="P7" s="247"/>
      <c r="Q7" s="248"/>
      <c r="R7" s="56"/>
      <c r="S7" s="249"/>
      <c r="T7" s="360"/>
      <c r="U7" s="61"/>
      <c r="V7" s="61"/>
      <c r="W7" s="61"/>
      <c r="X7" s="301"/>
      <c r="Y7" s="360"/>
      <c r="Z7" s="61"/>
      <c r="AA7" s="61"/>
      <c r="AB7" s="253"/>
      <c r="AC7" s="360"/>
      <c r="AD7" s="61"/>
      <c r="AE7" s="61"/>
      <c r="AF7" s="253"/>
      <c r="AG7" s="360"/>
      <c r="AH7" s="254"/>
      <c r="AI7" s="387"/>
      <c r="AJ7" s="389"/>
      <c r="AK7" s="332"/>
      <c r="AL7" s="360"/>
      <c r="AM7" s="359"/>
      <c r="AN7" s="360"/>
      <c r="AO7" s="253"/>
      <c r="AP7" s="392"/>
      <c r="AQ7" s="253"/>
    </row>
    <row r="8" spans="1:45" s="236" customFormat="1" x14ac:dyDescent="0.25">
      <c r="A8" s="241" t="s">
        <v>256</v>
      </c>
      <c r="B8" s="56" t="s">
        <v>395</v>
      </c>
      <c r="C8" s="56" t="s">
        <v>387</v>
      </c>
      <c r="D8" s="243" t="s">
        <v>340</v>
      </c>
      <c r="E8" s="57" t="s">
        <v>340</v>
      </c>
      <c r="F8" s="58"/>
      <c r="G8" s="59"/>
      <c r="H8" s="358" t="s">
        <v>175</v>
      </c>
      <c r="I8" s="246" t="s">
        <v>340</v>
      </c>
      <c r="J8" s="56" t="s">
        <v>340</v>
      </c>
      <c r="K8" s="56" t="s">
        <v>340</v>
      </c>
      <c r="L8" s="56" t="s">
        <v>340</v>
      </c>
      <c r="M8" s="56" t="s">
        <v>340</v>
      </c>
      <c r="N8" s="246" t="s">
        <v>340</v>
      </c>
      <c r="O8" s="57" t="s">
        <v>340</v>
      </c>
      <c r="P8" s="247"/>
      <c r="Q8" s="248"/>
      <c r="R8" s="56"/>
      <c r="S8" s="249"/>
      <c r="T8" s="360"/>
      <c r="U8" s="61"/>
      <c r="V8" s="61"/>
      <c r="W8" s="61"/>
      <c r="X8" s="301"/>
      <c r="Y8" s="360"/>
      <c r="Z8" s="61"/>
      <c r="AA8" s="61"/>
      <c r="AB8" s="253"/>
      <c r="AC8" s="360"/>
      <c r="AD8" s="61"/>
      <c r="AE8" s="61"/>
      <c r="AF8" s="253"/>
      <c r="AG8" s="360"/>
      <c r="AH8" s="254"/>
      <c r="AI8" s="387"/>
      <c r="AJ8" s="389"/>
      <c r="AK8" s="332"/>
      <c r="AL8" s="360"/>
      <c r="AM8" s="359"/>
      <c r="AN8" s="360"/>
      <c r="AO8" s="253"/>
      <c r="AP8" s="392"/>
      <c r="AQ8" s="253"/>
    </row>
    <row r="9" spans="1:45" s="236" customFormat="1" x14ac:dyDescent="0.25">
      <c r="A9" s="241" t="s">
        <v>256</v>
      </c>
      <c r="B9" s="56" t="s">
        <v>396</v>
      </c>
      <c r="C9" s="56" t="s">
        <v>387</v>
      </c>
      <c r="D9" s="243" t="s">
        <v>340</v>
      </c>
      <c r="E9" s="57" t="s">
        <v>340</v>
      </c>
      <c r="F9" s="58"/>
      <c r="G9" s="59"/>
      <c r="H9" s="358" t="s">
        <v>175</v>
      </c>
      <c r="I9" s="246" t="s">
        <v>340</v>
      </c>
      <c r="J9" s="56" t="s">
        <v>340</v>
      </c>
      <c r="K9" s="56" t="s">
        <v>340</v>
      </c>
      <c r="L9" s="56" t="s">
        <v>340</v>
      </c>
      <c r="M9" s="56" t="s">
        <v>340</v>
      </c>
      <c r="N9" s="246" t="s">
        <v>340</v>
      </c>
      <c r="O9" s="57" t="s">
        <v>340</v>
      </c>
      <c r="P9" s="247"/>
      <c r="Q9" s="248"/>
      <c r="R9" s="56"/>
      <c r="S9" s="249"/>
      <c r="T9" s="360"/>
      <c r="U9" s="61"/>
      <c r="V9" s="61"/>
      <c r="W9" s="61"/>
      <c r="X9" s="301"/>
      <c r="Y9" s="360"/>
      <c r="Z9" s="61"/>
      <c r="AA9" s="61"/>
      <c r="AB9" s="253"/>
      <c r="AC9" s="360"/>
      <c r="AD9" s="61"/>
      <c r="AE9" s="61"/>
      <c r="AF9" s="253"/>
      <c r="AG9" s="360"/>
      <c r="AH9" s="254"/>
      <c r="AI9" s="387"/>
      <c r="AJ9" s="389"/>
      <c r="AK9" s="332"/>
      <c r="AL9" s="360"/>
      <c r="AM9" s="359"/>
      <c r="AN9" s="360"/>
      <c r="AO9" s="253"/>
      <c r="AP9" s="392"/>
      <c r="AQ9" s="253"/>
    </row>
    <row r="10" spans="1:45" s="236" customFormat="1" x14ac:dyDescent="0.25">
      <c r="A10" s="241" t="s">
        <v>256</v>
      </c>
      <c r="B10" s="56" t="s">
        <v>397</v>
      </c>
      <c r="C10" s="56" t="s">
        <v>387</v>
      </c>
      <c r="D10" s="243" t="s">
        <v>340</v>
      </c>
      <c r="E10" s="57" t="s">
        <v>340</v>
      </c>
      <c r="F10" s="58"/>
      <c r="G10" s="59"/>
      <c r="H10" s="358" t="s">
        <v>175</v>
      </c>
      <c r="I10" s="246" t="s">
        <v>340</v>
      </c>
      <c r="J10" s="56" t="s">
        <v>340</v>
      </c>
      <c r="K10" s="56" t="s">
        <v>340</v>
      </c>
      <c r="L10" s="56" t="s">
        <v>340</v>
      </c>
      <c r="M10" s="56" t="s">
        <v>340</v>
      </c>
      <c r="N10" s="246" t="s">
        <v>340</v>
      </c>
      <c r="O10" s="57" t="s">
        <v>340</v>
      </c>
      <c r="P10" s="247"/>
      <c r="Q10" s="248"/>
      <c r="R10" s="56"/>
      <c r="S10" s="249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</row>
    <row r="11" spans="1:45" s="236" customFormat="1" ht="27.6" x14ac:dyDescent="0.25">
      <c r="A11" s="241" t="s">
        <v>256</v>
      </c>
      <c r="B11" s="53" t="s">
        <v>169</v>
      </c>
      <c r="C11" s="53" t="s">
        <v>389</v>
      </c>
      <c r="D11" s="243" t="s">
        <v>340</v>
      </c>
      <c r="E11" s="57" t="s">
        <v>340</v>
      </c>
      <c r="F11" s="58"/>
      <c r="G11" s="59"/>
      <c r="H11" s="358"/>
      <c r="I11" s="246"/>
      <c r="J11" s="56"/>
      <c r="K11" s="56"/>
      <c r="L11" s="56"/>
      <c r="M11" s="56"/>
      <c r="N11" s="246"/>
      <c r="O11" s="57"/>
      <c r="P11" s="247"/>
      <c r="Q11" s="248" t="s">
        <v>340</v>
      </c>
      <c r="R11" s="334" t="s">
        <v>340</v>
      </c>
      <c r="S11" s="249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</row>
    <row r="12" spans="1:45" s="236" customFormat="1" ht="27.6" x14ac:dyDescent="0.25">
      <c r="A12" s="241" t="s">
        <v>256</v>
      </c>
      <c r="B12" s="53" t="s">
        <v>170</v>
      </c>
      <c r="C12" s="53" t="s">
        <v>186</v>
      </c>
      <c r="D12" s="243" t="s">
        <v>340</v>
      </c>
      <c r="E12" s="57" t="s">
        <v>340</v>
      </c>
      <c r="F12" s="58"/>
      <c r="G12" s="59"/>
      <c r="H12" s="358"/>
      <c r="I12" s="246"/>
      <c r="J12" s="56"/>
      <c r="K12" s="56"/>
      <c r="L12" s="56"/>
      <c r="M12" s="56"/>
      <c r="N12" s="246"/>
      <c r="O12" s="57"/>
      <c r="P12" s="247"/>
      <c r="Q12" s="248" t="s">
        <v>340</v>
      </c>
      <c r="R12" s="56" t="s">
        <v>340</v>
      </c>
      <c r="S12" s="249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</row>
    <row r="13" spans="1:45" s="236" customFormat="1" ht="28.5" customHeight="1" x14ac:dyDescent="0.25">
      <c r="A13" s="241" t="s">
        <v>268</v>
      </c>
      <c r="B13" s="53" t="s">
        <v>408</v>
      </c>
      <c r="C13" s="53" t="s">
        <v>208</v>
      </c>
      <c r="D13" s="246" t="s">
        <v>340</v>
      </c>
      <c r="E13" s="244" t="s">
        <v>340</v>
      </c>
      <c r="F13" s="58"/>
      <c r="G13" s="59"/>
      <c r="H13" s="300" t="s">
        <v>192</v>
      </c>
      <c r="I13" s="246"/>
      <c r="J13" s="56" t="s">
        <v>192</v>
      </c>
      <c r="K13" s="56" t="s">
        <v>192</v>
      </c>
      <c r="L13" s="56" t="s">
        <v>192</v>
      </c>
      <c r="M13" s="56" t="s">
        <v>192</v>
      </c>
      <c r="N13" s="246" t="s">
        <v>340</v>
      </c>
      <c r="O13" s="57" t="s">
        <v>340</v>
      </c>
      <c r="P13" s="247"/>
      <c r="Q13" s="248"/>
      <c r="R13" s="56"/>
      <c r="S13" s="249">
        <v>21000000</v>
      </c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</row>
    <row r="14" spans="1:45" s="236" customFormat="1" x14ac:dyDescent="0.25">
      <c r="A14" s="241" t="s">
        <v>268</v>
      </c>
      <c r="B14" s="56" t="s">
        <v>37</v>
      </c>
      <c r="C14" s="56" t="s">
        <v>520</v>
      </c>
      <c r="D14" s="246" t="s">
        <v>340</v>
      </c>
      <c r="E14" s="244" t="s">
        <v>340</v>
      </c>
      <c r="F14" s="58"/>
      <c r="G14" s="59"/>
      <c r="H14" s="300" t="s">
        <v>192</v>
      </c>
      <c r="I14" s="246"/>
      <c r="J14" s="56" t="s">
        <v>192</v>
      </c>
      <c r="K14" s="56" t="s">
        <v>192</v>
      </c>
      <c r="L14" s="56" t="s">
        <v>192</v>
      </c>
      <c r="M14" s="56" t="s">
        <v>192</v>
      </c>
      <c r="N14" s="246" t="s">
        <v>340</v>
      </c>
      <c r="O14" s="57" t="s">
        <v>340</v>
      </c>
      <c r="P14" s="247"/>
      <c r="Q14" s="248"/>
      <c r="R14" s="56"/>
      <c r="S14" s="249">
        <v>14800000</v>
      </c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</row>
    <row r="15" spans="1:45" s="237" customFormat="1" ht="41.4" x14ac:dyDescent="0.25">
      <c r="A15" s="302" t="s">
        <v>268</v>
      </c>
      <c r="B15" s="303" t="s">
        <v>45</v>
      </c>
      <c r="C15" s="303" t="s">
        <v>328</v>
      </c>
      <c r="D15" s="306" t="s">
        <v>340</v>
      </c>
      <c r="E15" s="307" t="s">
        <v>340</v>
      </c>
      <c r="F15" s="308"/>
      <c r="G15" s="309"/>
      <c r="H15" s="310" t="s">
        <v>192</v>
      </c>
      <c r="I15" s="306" t="s">
        <v>340</v>
      </c>
      <c r="J15" s="304" t="s">
        <v>192</v>
      </c>
      <c r="K15" s="304" t="s">
        <v>192</v>
      </c>
      <c r="L15" s="304" t="s">
        <v>192</v>
      </c>
      <c r="M15" s="304" t="s">
        <v>192</v>
      </c>
      <c r="N15" s="311"/>
      <c r="O15" s="307"/>
      <c r="P15" s="312"/>
      <c r="Q15" s="313"/>
      <c r="R15" s="305" t="s">
        <v>340</v>
      </c>
      <c r="S15" s="314">
        <v>79200000</v>
      </c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</row>
    <row r="16" spans="1:45" s="236" customFormat="1" x14ac:dyDescent="0.25">
      <c r="A16" s="241" t="s">
        <v>268</v>
      </c>
      <c r="B16" s="56" t="s">
        <v>43</v>
      </c>
      <c r="C16" s="56" t="s">
        <v>12</v>
      </c>
      <c r="D16" s="246" t="s">
        <v>340</v>
      </c>
      <c r="E16" s="244" t="s">
        <v>340</v>
      </c>
      <c r="F16" s="58" t="s">
        <v>340</v>
      </c>
      <c r="G16" s="59" t="s">
        <v>340</v>
      </c>
      <c r="H16" s="358" t="s">
        <v>175</v>
      </c>
      <c r="I16" s="243" t="s">
        <v>175</v>
      </c>
      <c r="J16" s="56" t="s">
        <v>175</v>
      </c>
      <c r="K16" s="56" t="s">
        <v>175</v>
      </c>
      <c r="L16" s="56" t="s">
        <v>175</v>
      </c>
      <c r="M16" s="56" t="s">
        <v>175</v>
      </c>
      <c r="N16" s="246" t="s">
        <v>340</v>
      </c>
      <c r="O16" s="57" t="s">
        <v>340</v>
      </c>
      <c r="P16" s="247"/>
      <c r="Q16" s="248"/>
      <c r="R16" s="56" t="s">
        <v>340</v>
      </c>
      <c r="S16" s="280">
        <v>2950000</v>
      </c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</row>
    <row r="17" spans="1:44" s="236" customFormat="1" x14ac:dyDescent="0.25">
      <c r="A17" s="241" t="s">
        <v>268</v>
      </c>
      <c r="B17" s="56" t="s">
        <v>46</v>
      </c>
      <c r="C17" s="56" t="s">
        <v>12</v>
      </c>
      <c r="D17" s="243" t="s">
        <v>340</v>
      </c>
      <c r="E17" s="57" t="s">
        <v>340</v>
      </c>
      <c r="F17" s="58" t="s">
        <v>323</v>
      </c>
      <c r="G17" s="59" t="s">
        <v>324</v>
      </c>
      <c r="H17" s="358"/>
      <c r="I17" s="243"/>
      <c r="J17" s="56"/>
      <c r="K17" s="56"/>
      <c r="L17" s="56"/>
      <c r="M17" s="56"/>
      <c r="N17" s="246"/>
      <c r="O17" s="57"/>
      <c r="P17" s="247"/>
      <c r="Q17" s="248"/>
      <c r="R17" s="56" t="s">
        <v>340</v>
      </c>
      <c r="S17" s="249">
        <v>392257000</v>
      </c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</row>
    <row r="18" spans="1:44" s="236" customFormat="1" x14ac:dyDescent="0.25">
      <c r="A18" s="241"/>
      <c r="B18" s="53"/>
      <c r="C18" s="56"/>
      <c r="D18" s="243"/>
      <c r="E18" s="57"/>
      <c r="F18" s="58"/>
      <c r="G18" s="59"/>
      <c r="H18" s="358"/>
      <c r="I18" s="243"/>
      <c r="J18" s="56"/>
      <c r="K18" s="56"/>
      <c r="L18" s="56"/>
      <c r="M18" s="56"/>
      <c r="N18" s="246"/>
      <c r="O18" s="57"/>
      <c r="P18" s="247"/>
      <c r="Q18" s="248"/>
      <c r="R18" s="56"/>
      <c r="S18" s="249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</row>
    <row r="19" spans="1:44" s="236" customFormat="1" x14ac:dyDescent="0.25">
      <c r="A19" s="241" t="s">
        <v>268</v>
      </c>
      <c r="B19" s="56" t="s">
        <v>47</v>
      </c>
      <c r="C19" s="56" t="s">
        <v>12</v>
      </c>
      <c r="D19" s="243" t="s">
        <v>340</v>
      </c>
      <c r="E19" s="57" t="s">
        <v>340</v>
      </c>
      <c r="F19" s="58" t="s">
        <v>279</v>
      </c>
      <c r="G19" s="59" t="s">
        <v>326</v>
      </c>
      <c r="H19" s="358"/>
      <c r="I19" s="243"/>
      <c r="J19" s="56"/>
      <c r="K19" s="56"/>
      <c r="L19" s="56"/>
      <c r="M19" s="56"/>
      <c r="N19" s="246"/>
      <c r="O19" s="57"/>
      <c r="P19" s="247"/>
      <c r="Q19" s="248"/>
      <c r="R19" s="56" t="s">
        <v>340</v>
      </c>
      <c r="S19" s="249">
        <f>T19+Y19</f>
        <v>0</v>
      </c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</row>
    <row r="20" spans="1:44" s="236" customFormat="1" x14ac:dyDescent="0.25">
      <c r="A20" s="241" t="s">
        <v>268</v>
      </c>
      <c r="B20" s="56" t="s">
        <v>48</v>
      </c>
      <c r="C20" s="56" t="s">
        <v>12</v>
      </c>
      <c r="D20" s="243" t="s">
        <v>340</v>
      </c>
      <c r="E20" s="57" t="s">
        <v>340</v>
      </c>
      <c r="F20" s="58" t="s">
        <v>326</v>
      </c>
      <c r="G20" s="59" t="s">
        <v>324</v>
      </c>
      <c r="H20" s="358"/>
      <c r="I20" s="246"/>
      <c r="J20" s="56"/>
      <c r="K20" s="56"/>
      <c r="L20" s="56"/>
      <c r="M20" s="56"/>
      <c r="N20" s="246"/>
      <c r="O20" s="57"/>
      <c r="P20" s="247"/>
      <c r="Q20" s="248"/>
      <c r="R20" s="56" t="s">
        <v>340</v>
      </c>
      <c r="S20" s="249">
        <v>4500000</v>
      </c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</row>
    <row r="21" spans="1:44" s="236" customFormat="1" ht="27.6" x14ac:dyDescent="0.25">
      <c r="A21" s="241" t="s">
        <v>268</v>
      </c>
      <c r="B21" s="53" t="s">
        <v>494</v>
      </c>
      <c r="C21" s="56" t="s">
        <v>12</v>
      </c>
      <c r="D21" s="243" t="s">
        <v>340</v>
      </c>
      <c r="E21" s="57" t="s">
        <v>340</v>
      </c>
      <c r="F21" s="58" t="s">
        <v>323</v>
      </c>
      <c r="G21" s="59" t="s">
        <v>324</v>
      </c>
      <c r="H21" s="358"/>
      <c r="I21" s="246"/>
      <c r="J21" s="56"/>
      <c r="K21" s="56"/>
      <c r="L21" s="56"/>
      <c r="M21" s="56"/>
      <c r="N21" s="246"/>
      <c r="O21" s="57"/>
      <c r="P21" s="247"/>
      <c r="Q21" s="248"/>
      <c r="R21" s="56" t="s">
        <v>340</v>
      </c>
      <c r="S21" s="249">
        <v>140000000</v>
      </c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</row>
    <row r="22" spans="1:44" s="236" customFormat="1" ht="27.6" x14ac:dyDescent="0.25">
      <c r="A22" s="241" t="s">
        <v>268</v>
      </c>
      <c r="B22" s="242" t="s">
        <v>493</v>
      </c>
      <c r="C22" s="56" t="s">
        <v>12</v>
      </c>
      <c r="D22" s="243" t="s">
        <v>340</v>
      </c>
      <c r="E22" s="57" t="s">
        <v>340</v>
      </c>
      <c r="F22" s="58" t="s">
        <v>323</v>
      </c>
      <c r="G22" s="59" t="s">
        <v>324</v>
      </c>
      <c r="H22" s="358"/>
      <c r="I22" s="246"/>
      <c r="J22" s="56"/>
      <c r="K22" s="56"/>
      <c r="L22" s="56"/>
      <c r="M22" s="56"/>
      <c r="N22" s="246"/>
      <c r="O22" s="57"/>
      <c r="P22" s="247"/>
      <c r="Q22" s="248"/>
      <c r="R22" s="56" t="s">
        <v>340</v>
      </c>
      <c r="S22" s="249">
        <v>20500000</v>
      </c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</row>
    <row r="23" spans="1:44" s="236" customFormat="1" ht="27.6" x14ac:dyDescent="0.25">
      <c r="A23" s="241" t="s">
        <v>268</v>
      </c>
      <c r="B23" s="353" t="s">
        <v>495</v>
      </c>
      <c r="C23" s="56" t="s">
        <v>226</v>
      </c>
      <c r="D23" s="243" t="s">
        <v>340</v>
      </c>
      <c r="E23" s="57" t="s">
        <v>340</v>
      </c>
      <c r="F23" s="58" t="s">
        <v>340</v>
      </c>
      <c r="G23" s="59" t="s">
        <v>340</v>
      </c>
      <c r="H23" s="358" t="s">
        <v>340</v>
      </c>
      <c r="I23" s="246" t="s">
        <v>340</v>
      </c>
      <c r="J23" s="56" t="s">
        <v>340</v>
      </c>
      <c r="K23" s="56" t="s">
        <v>340</v>
      </c>
      <c r="L23" s="56" t="s">
        <v>340</v>
      </c>
      <c r="M23" s="56" t="s">
        <v>340</v>
      </c>
      <c r="N23" s="246" t="s">
        <v>340</v>
      </c>
      <c r="O23" s="57" t="s">
        <v>340</v>
      </c>
      <c r="P23" s="247"/>
      <c r="Q23" s="248" t="s">
        <v>340</v>
      </c>
      <c r="R23" s="56" t="s">
        <v>340</v>
      </c>
      <c r="S23" s="280">
        <v>7200000</v>
      </c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</row>
    <row r="24" spans="1:44" s="236" customFormat="1" ht="27.6" x14ac:dyDescent="0.25">
      <c r="A24" s="241" t="s">
        <v>268</v>
      </c>
      <c r="B24" s="353" t="s">
        <v>506</v>
      </c>
      <c r="C24" s="56" t="s">
        <v>190</v>
      </c>
      <c r="D24" s="243" t="s">
        <v>340</v>
      </c>
      <c r="E24" s="57" t="s">
        <v>340</v>
      </c>
      <c r="F24" s="58" t="s">
        <v>340</v>
      </c>
      <c r="G24" s="59" t="s">
        <v>340</v>
      </c>
      <c r="H24" s="358" t="s">
        <v>340</v>
      </c>
      <c r="I24" s="246" t="s">
        <v>340</v>
      </c>
      <c r="J24" s="56" t="s">
        <v>340</v>
      </c>
      <c r="K24" s="56" t="s">
        <v>340</v>
      </c>
      <c r="L24" s="56" t="s">
        <v>340</v>
      </c>
      <c r="M24" s="56" t="s">
        <v>340</v>
      </c>
      <c r="N24" s="246" t="s">
        <v>340</v>
      </c>
      <c r="O24" s="57" t="s">
        <v>340</v>
      </c>
      <c r="P24" s="247"/>
      <c r="Q24" s="248" t="s">
        <v>340</v>
      </c>
      <c r="R24" s="56" t="s">
        <v>340</v>
      </c>
      <c r="S24" s="280">
        <v>21216450</v>
      </c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</row>
    <row r="25" spans="1:44" s="236" customFormat="1" ht="27.6" x14ac:dyDescent="0.25">
      <c r="A25" s="241" t="s">
        <v>268</v>
      </c>
      <c r="B25" s="353" t="s">
        <v>507</v>
      </c>
      <c r="C25" s="56" t="s">
        <v>190</v>
      </c>
      <c r="D25" s="243" t="s">
        <v>340</v>
      </c>
      <c r="E25" s="57" t="s">
        <v>340</v>
      </c>
      <c r="F25" s="58" t="s">
        <v>340</v>
      </c>
      <c r="G25" s="59" t="s">
        <v>340</v>
      </c>
      <c r="H25" s="358" t="s">
        <v>340</v>
      </c>
      <c r="I25" s="246" t="s">
        <v>340</v>
      </c>
      <c r="J25" s="56" t="s">
        <v>340</v>
      </c>
      <c r="K25" s="56" t="s">
        <v>340</v>
      </c>
      <c r="L25" s="56" t="s">
        <v>340</v>
      </c>
      <c r="M25" s="56" t="s">
        <v>340</v>
      </c>
      <c r="N25" s="246" t="s">
        <v>340</v>
      </c>
      <c r="O25" s="57" t="s">
        <v>340</v>
      </c>
      <c r="P25" s="247"/>
      <c r="Q25" s="248" t="s">
        <v>340</v>
      </c>
      <c r="R25" s="56" t="s">
        <v>340</v>
      </c>
      <c r="S25" s="280">
        <v>7406795</v>
      </c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</row>
    <row r="26" spans="1:44" s="236" customFormat="1" ht="27.6" x14ac:dyDescent="0.25">
      <c r="A26" s="241" t="s">
        <v>268</v>
      </c>
      <c r="B26" s="353" t="s">
        <v>496</v>
      </c>
      <c r="C26" s="56" t="s">
        <v>190</v>
      </c>
      <c r="D26" s="243" t="s">
        <v>340</v>
      </c>
      <c r="E26" s="57" t="s">
        <v>340</v>
      </c>
      <c r="F26" s="58" t="s">
        <v>340</v>
      </c>
      <c r="G26" s="59" t="s">
        <v>340</v>
      </c>
      <c r="H26" s="358" t="s">
        <v>340</v>
      </c>
      <c r="I26" s="246" t="s">
        <v>340</v>
      </c>
      <c r="J26" s="56" t="s">
        <v>340</v>
      </c>
      <c r="K26" s="56" t="s">
        <v>340</v>
      </c>
      <c r="L26" s="56" t="s">
        <v>340</v>
      </c>
      <c r="M26" s="56" t="s">
        <v>340</v>
      </c>
      <c r="N26" s="246" t="s">
        <v>340</v>
      </c>
      <c r="O26" s="57" t="s">
        <v>340</v>
      </c>
      <c r="P26" s="247"/>
      <c r="Q26" s="248" t="s">
        <v>340</v>
      </c>
      <c r="R26" s="56" t="s">
        <v>340</v>
      </c>
      <c r="S26" s="280">
        <v>4344940</v>
      </c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</row>
    <row r="27" spans="1:44" s="236" customFormat="1" ht="27.6" x14ac:dyDescent="0.25">
      <c r="A27" s="241" t="s">
        <v>268</v>
      </c>
      <c r="B27" s="353" t="s">
        <v>497</v>
      </c>
      <c r="C27" s="56" t="s">
        <v>277</v>
      </c>
      <c r="D27" s="243" t="s">
        <v>340</v>
      </c>
      <c r="E27" s="57" t="s">
        <v>340</v>
      </c>
      <c r="F27" s="58" t="s">
        <v>340</v>
      </c>
      <c r="G27" s="59" t="s">
        <v>340</v>
      </c>
      <c r="H27" s="358" t="s">
        <v>340</v>
      </c>
      <c r="I27" s="246" t="s">
        <v>340</v>
      </c>
      <c r="J27" s="56" t="s">
        <v>340</v>
      </c>
      <c r="K27" s="56" t="s">
        <v>340</v>
      </c>
      <c r="L27" s="56" t="s">
        <v>340</v>
      </c>
      <c r="M27" s="56" t="s">
        <v>340</v>
      </c>
      <c r="N27" s="246" t="s">
        <v>340</v>
      </c>
      <c r="O27" s="57" t="s">
        <v>340</v>
      </c>
      <c r="P27" s="247"/>
      <c r="Q27" s="248" t="s">
        <v>340</v>
      </c>
      <c r="R27" s="56" t="s">
        <v>340</v>
      </c>
      <c r="S27" s="280">
        <v>2849044</v>
      </c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</row>
    <row r="28" spans="1:44" s="236" customFormat="1" ht="27.6" x14ac:dyDescent="0.25">
      <c r="A28" s="241" t="s">
        <v>268</v>
      </c>
      <c r="B28" s="353" t="s">
        <v>498</v>
      </c>
      <c r="C28" s="56" t="s">
        <v>277</v>
      </c>
      <c r="D28" s="243" t="s">
        <v>340</v>
      </c>
      <c r="E28" s="57" t="s">
        <v>340</v>
      </c>
      <c r="F28" s="58" t="s">
        <v>340</v>
      </c>
      <c r="G28" s="59" t="s">
        <v>340</v>
      </c>
      <c r="H28" s="358" t="s">
        <v>340</v>
      </c>
      <c r="I28" s="246" t="s">
        <v>340</v>
      </c>
      <c r="J28" s="56" t="s">
        <v>340</v>
      </c>
      <c r="K28" s="56" t="s">
        <v>340</v>
      </c>
      <c r="L28" s="56" t="s">
        <v>340</v>
      </c>
      <c r="M28" s="56" t="s">
        <v>340</v>
      </c>
      <c r="N28" s="246" t="s">
        <v>340</v>
      </c>
      <c r="O28" s="57" t="s">
        <v>340</v>
      </c>
      <c r="P28" s="247"/>
      <c r="Q28" s="248" t="s">
        <v>340</v>
      </c>
      <c r="R28" s="56" t="s">
        <v>340</v>
      </c>
      <c r="S28" s="280">
        <v>928040</v>
      </c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</row>
    <row r="29" spans="1:44" s="236" customFormat="1" ht="27.6" x14ac:dyDescent="0.25">
      <c r="A29" s="241" t="s">
        <v>268</v>
      </c>
      <c r="B29" s="353" t="s">
        <v>508</v>
      </c>
      <c r="C29" s="56" t="s">
        <v>226</v>
      </c>
      <c r="D29" s="243" t="s">
        <v>340</v>
      </c>
      <c r="E29" s="57" t="s">
        <v>340</v>
      </c>
      <c r="F29" s="58" t="s">
        <v>340</v>
      </c>
      <c r="G29" s="59" t="s">
        <v>340</v>
      </c>
      <c r="H29" s="358" t="s">
        <v>340</v>
      </c>
      <c r="I29" s="246" t="s">
        <v>340</v>
      </c>
      <c r="J29" s="56" t="s">
        <v>340</v>
      </c>
      <c r="K29" s="56" t="s">
        <v>340</v>
      </c>
      <c r="L29" s="56" t="s">
        <v>340</v>
      </c>
      <c r="M29" s="56" t="s">
        <v>340</v>
      </c>
      <c r="N29" s="246" t="s">
        <v>340</v>
      </c>
      <c r="O29" s="57" t="s">
        <v>340</v>
      </c>
      <c r="P29" s="247"/>
      <c r="Q29" s="248" t="s">
        <v>340</v>
      </c>
      <c r="R29" s="56" t="s">
        <v>340</v>
      </c>
      <c r="S29" s="280">
        <v>8136339</v>
      </c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</row>
    <row r="30" spans="1:44" s="236" customFormat="1" ht="27.6" x14ac:dyDescent="0.25">
      <c r="A30" s="241" t="s">
        <v>268</v>
      </c>
      <c r="B30" s="353" t="s">
        <v>499</v>
      </c>
      <c r="C30" s="56" t="s">
        <v>226</v>
      </c>
      <c r="D30" s="243" t="s">
        <v>340</v>
      </c>
      <c r="E30" s="57" t="s">
        <v>340</v>
      </c>
      <c r="F30" s="58" t="s">
        <v>340</v>
      </c>
      <c r="G30" s="59" t="s">
        <v>340</v>
      </c>
      <c r="H30" s="358" t="s">
        <v>340</v>
      </c>
      <c r="I30" s="246" t="s">
        <v>340</v>
      </c>
      <c r="J30" s="56" t="s">
        <v>340</v>
      </c>
      <c r="K30" s="56" t="s">
        <v>340</v>
      </c>
      <c r="L30" s="56" t="s">
        <v>340</v>
      </c>
      <c r="M30" s="56" t="s">
        <v>340</v>
      </c>
      <c r="N30" s="246" t="s">
        <v>340</v>
      </c>
      <c r="O30" s="57" t="s">
        <v>340</v>
      </c>
      <c r="P30" s="247"/>
      <c r="Q30" s="248" t="s">
        <v>340</v>
      </c>
      <c r="R30" s="56" t="s">
        <v>340</v>
      </c>
      <c r="S30" s="280">
        <v>2832425</v>
      </c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</row>
    <row r="31" spans="1:44" s="236" customFormat="1" ht="27.6" x14ac:dyDescent="0.25">
      <c r="A31" s="241" t="s">
        <v>268</v>
      </c>
      <c r="B31" s="353" t="s">
        <v>500</v>
      </c>
      <c r="C31" s="56" t="s">
        <v>226</v>
      </c>
      <c r="D31" s="243" t="s">
        <v>340</v>
      </c>
      <c r="E31" s="57" t="s">
        <v>340</v>
      </c>
      <c r="F31" s="58" t="s">
        <v>340</v>
      </c>
      <c r="G31" s="59" t="s">
        <v>340</v>
      </c>
      <c r="H31" s="358" t="s">
        <v>340</v>
      </c>
      <c r="I31" s="246" t="s">
        <v>340</v>
      </c>
      <c r="J31" s="56" t="s">
        <v>340</v>
      </c>
      <c r="K31" s="56" t="s">
        <v>340</v>
      </c>
      <c r="L31" s="56" t="s">
        <v>340</v>
      </c>
      <c r="M31" s="56" t="s">
        <v>340</v>
      </c>
      <c r="N31" s="246" t="s">
        <v>340</v>
      </c>
      <c r="O31" s="57" t="s">
        <v>340</v>
      </c>
      <c r="P31" s="247"/>
      <c r="Q31" s="248" t="s">
        <v>340</v>
      </c>
      <c r="R31" s="56" t="s">
        <v>340</v>
      </c>
      <c r="S31" s="280">
        <v>2965364</v>
      </c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</row>
    <row r="32" spans="1:44" s="236" customFormat="1" ht="27.6" x14ac:dyDescent="0.25">
      <c r="A32" s="241" t="s">
        <v>268</v>
      </c>
      <c r="B32" s="353" t="s">
        <v>501</v>
      </c>
      <c r="C32" s="56" t="s">
        <v>283</v>
      </c>
      <c r="D32" s="243" t="s">
        <v>340</v>
      </c>
      <c r="E32" s="57" t="s">
        <v>340</v>
      </c>
      <c r="F32" s="58" t="s">
        <v>340</v>
      </c>
      <c r="G32" s="59" t="s">
        <v>340</v>
      </c>
      <c r="H32" s="358" t="s">
        <v>340</v>
      </c>
      <c r="I32" s="246" t="s">
        <v>340</v>
      </c>
      <c r="J32" s="56" t="s">
        <v>340</v>
      </c>
      <c r="K32" s="56" t="s">
        <v>340</v>
      </c>
      <c r="L32" s="56" t="s">
        <v>340</v>
      </c>
      <c r="M32" s="56" t="s">
        <v>340</v>
      </c>
      <c r="N32" s="246" t="s">
        <v>340</v>
      </c>
      <c r="O32" s="57" t="s">
        <v>340</v>
      </c>
      <c r="P32" s="247"/>
      <c r="Q32" s="248" t="s">
        <v>340</v>
      </c>
      <c r="R32" s="56" t="s">
        <v>340</v>
      </c>
      <c r="S32" s="280">
        <v>14030000</v>
      </c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</row>
    <row r="33" spans="1:44" s="236" customFormat="1" ht="27.6" x14ac:dyDescent="0.25">
      <c r="A33" s="241" t="s">
        <v>268</v>
      </c>
      <c r="B33" s="353" t="s">
        <v>502</v>
      </c>
      <c r="C33" s="56" t="s">
        <v>283</v>
      </c>
      <c r="D33" s="243" t="s">
        <v>340</v>
      </c>
      <c r="E33" s="57" t="s">
        <v>340</v>
      </c>
      <c r="F33" s="58" t="s">
        <v>340</v>
      </c>
      <c r="G33" s="59" t="s">
        <v>340</v>
      </c>
      <c r="H33" s="358" t="s">
        <v>340</v>
      </c>
      <c r="I33" s="246" t="s">
        <v>340</v>
      </c>
      <c r="J33" s="56" t="s">
        <v>340</v>
      </c>
      <c r="K33" s="56" t="s">
        <v>340</v>
      </c>
      <c r="L33" s="56" t="s">
        <v>340</v>
      </c>
      <c r="M33" s="56" t="s">
        <v>340</v>
      </c>
      <c r="N33" s="246" t="s">
        <v>340</v>
      </c>
      <c r="O33" s="57" t="s">
        <v>340</v>
      </c>
      <c r="P33" s="247"/>
      <c r="Q33" s="248" t="s">
        <v>340</v>
      </c>
      <c r="R33" s="56" t="s">
        <v>340</v>
      </c>
      <c r="S33" s="280">
        <v>4360000</v>
      </c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</row>
    <row r="34" spans="1:44" s="236" customFormat="1" ht="27.6" x14ac:dyDescent="0.25">
      <c r="A34" s="241" t="s">
        <v>268</v>
      </c>
      <c r="B34" s="353" t="s">
        <v>503</v>
      </c>
      <c r="C34" s="56" t="s">
        <v>282</v>
      </c>
      <c r="D34" s="243" t="s">
        <v>340</v>
      </c>
      <c r="E34" s="57" t="s">
        <v>340</v>
      </c>
      <c r="F34" s="58" t="s">
        <v>340</v>
      </c>
      <c r="G34" s="59" t="s">
        <v>340</v>
      </c>
      <c r="H34" s="358" t="s">
        <v>340</v>
      </c>
      <c r="I34" s="246" t="s">
        <v>340</v>
      </c>
      <c r="J34" s="56" t="s">
        <v>340</v>
      </c>
      <c r="K34" s="56" t="s">
        <v>340</v>
      </c>
      <c r="L34" s="56" t="s">
        <v>340</v>
      </c>
      <c r="M34" s="56" t="s">
        <v>340</v>
      </c>
      <c r="N34" s="246" t="s">
        <v>340</v>
      </c>
      <c r="O34" s="57" t="s">
        <v>340</v>
      </c>
      <c r="P34" s="247"/>
      <c r="Q34" s="248" t="s">
        <v>340</v>
      </c>
      <c r="R34" s="56" t="s">
        <v>340</v>
      </c>
      <c r="S34" s="280">
        <v>10500000</v>
      </c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</row>
    <row r="35" spans="1:44" s="236" customFormat="1" ht="27.6" x14ac:dyDescent="0.25">
      <c r="A35" s="241" t="s">
        <v>268</v>
      </c>
      <c r="B35" s="353" t="s">
        <v>513</v>
      </c>
      <c r="C35" s="56" t="s">
        <v>283</v>
      </c>
      <c r="D35" s="243" t="s">
        <v>340</v>
      </c>
      <c r="E35" s="57" t="s">
        <v>340</v>
      </c>
      <c r="F35" s="58" t="s">
        <v>340</v>
      </c>
      <c r="G35" s="59" t="s">
        <v>340</v>
      </c>
      <c r="H35" s="358" t="s">
        <v>340</v>
      </c>
      <c r="I35" s="246" t="s">
        <v>340</v>
      </c>
      <c r="J35" s="56" t="s">
        <v>340</v>
      </c>
      <c r="K35" s="56" t="s">
        <v>340</v>
      </c>
      <c r="L35" s="56" t="s">
        <v>340</v>
      </c>
      <c r="M35" s="56" t="s">
        <v>340</v>
      </c>
      <c r="N35" s="246" t="s">
        <v>340</v>
      </c>
      <c r="O35" s="57" t="s">
        <v>340</v>
      </c>
      <c r="P35" s="247"/>
      <c r="Q35" s="248" t="s">
        <v>340</v>
      </c>
      <c r="R35" s="56" t="s">
        <v>340</v>
      </c>
      <c r="S35" s="280">
        <v>3420000</v>
      </c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</row>
    <row r="36" spans="1:44" s="236" customFormat="1" ht="27.6" x14ac:dyDescent="0.25">
      <c r="A36" s="241" t="s">
        <v>268</v>
      </c>
      <c r="B36" s="353" t="s">
        <v>509</v>
      </c>
      <c r="C36" s="56" t="s">
        <v>190</v>
      </c>
      <c r="D36" s="243" t="s">
        <v>340</v>
      </c>
      <c r="E36" s="57" t="s">
        <v>340</v>
      </c>
      <c r="F36" s="58" t="s">
        <v>340</v>
      </c>
      <c r="G36" s="59" t="s">
        <v>340</v>
      </c>
      <c r="H36" s="358" t="s">
        <v>340</v>
      </c>
      <c r="I36" s="246" t="s">
        <v>340</v>
      </c>
      <c r="J36" s="56" t="s">
        <v>340</v>
      </c>
      <c r="K36" s="56" t="s">
        <v>340</v>
      </c>
      <c r="L36" s="56" t="s">
        <v>340</v>
      </c>
      <c r="M36" s="56" t="s">
        <v>340</v>
      </c>
      <c r="N36" s="246" t="s">
        <v>340</v>
      </c>
      <c r="O36" s="57" t="s">
        <v>340</v>
      </c>
      <c r="P36" s="247"/>
      <c r="Q36" s="248" t="s">
        <v>340</v>
      </c>
      <c r="R36" s="56" t="s">
        <v>340</v>
      </c>
      <c r="S36" s="280">
        <v>12514360</v>
      </c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</row>
    <row r="37" spans="1:44" s="236" customFormat="1" ht="27.6" x14ac:dyDescent="0.25">
      <c r="A37" s="241" t="s">
        <v>268</v>
      </c>
      <c r="B37" s="353" t="s">
        <v>510</v>
      </c>
      <c r="C37" s="56" t="s">
        <v>190</v>
      </c>
      <c r="D37" s="243" t="s">
        <v>340</v>
      </c>
      <c r="E37" s="57" t="s">
        <v>340</v>
      </c>
      <c r="F37" s="58" t="s">
        <v>340</v>
      </c>
      <c r="G37" s="59" t="s">
        <v>340</v>
      </c>
      <c r="H37" s="358" t="s">
        <v>340</v>
      </c>
      <c r="I37" s="246" t="s">
        <v>340</v>
      </c>
      <c r="J37" s="56" t="s">
        <v>340</v>
      </c>
      <c r="K37" s="56" t="s">
        <v>340</v>
      </c>
      <c r="L37" s="56" t="s">
        <v>340</v>
      </c>
      <c r="M37" s="56" t="s">
        <v>340</v>
      </c>
      <c r="N37" s="246" t="s">
        <v>340</v>
      </c>
      <c r="O37" s="57" t="s">
        <v>340</v>
      </c>
      <c r="P37" s="247"/>
      <c r="Q37" s="248" t="s">
        <v>340</v>
      </c>
      <c r="R37" s="56" t="s">
        <v>340</v>
      </c>
      <c r="S37" s="280">
        <v>7897542</v>
      </c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</row>
    <row r="38" spans="1:44" s="236" customFormat="1" ht="27.6" x14ac:dyDescent="0.25">
      <c r="A38" s="241" t="s">
        <v>268</v>
      </c>
      <c r="B38" s="353" t="s">
        <v>511</v>
      </c>
      <c r="C38" s="56" t="s">
        <v>190</v>
      </c>
      <c r="D38" s="243" t="s">
        <v>340</v>
      </c>
      <c r="E38" s="57" t="s">
        <v>340</v>
      </c>
      <c r="F38" s="58" t="s">
        <v>340</v>
      </c>
      <c r="G38" s="59" t="s">
        <v>340</v>
      </c>
      <c r="H38" s="358" t="s">
        <v>340</v>
      </c>
      <c r="I38" s="246" t="s">
        <v>340</v>
      </c>
      <c r="J38" s="56" t="s">
        <v>340</v>
      </c>
      <c r="K38" s="56" t="s">
        <v>340</v>
      </c>
      <c r="L38" s="56" t="s">
        <v>340</v>
      </c>
      <c r="M38" s="56" t="s">
        <v>340</v>
      </c>
      <c r="N38" s="246" t="s">
        <v>340</v>
      </c>
      <c r="O38" s="57" t="s">
        <v>340</v>
      </c>
      <c r="P38" s="247"/>
      <c r="Q38" s="248" t="s">
        <v>340</v>
      </c>
      <c r="R38" s="56" t="s">
        <v>340</v>
      </c>
      <c r="S38" s="280">
        <v>8649848</v>
      </c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</row>
    <row r="39" spans="1:44" s="236" customFormat="1" ht="27.6" x14ac:dyDescent="0.25">
      <c r="A39" s="241" t="s">
        <v>268</v>
      </c>
      <c r="B39" s="353" t="s">
        <v>512</v>
      </c>
      <c r="C39" s="56" t="s">
        <v>190</v>
      </c>
      <c r="D39" s="243" t="s">
        <v>340</v>
      </c>
      <c r="E39" s="57" t="s">
        <v>340</v>
      </c>
      <c r="F39" s="58" t="s">
        <v>340</v>
      </c>
      <c r="G39" s="59" t="s">
        <v>340</v>
      </c>
      <c r="H39" s="358" t="s">
        <v>340</v>
      </c>
      <c r="I39" s="246" t="s">
        <v>340</v>
      </c>
      <c r="J39" s="56" t="s">
        <v>340</v>
      </c>
      <c r="K39" s="56" t="s">
        <v>340</v>
      </c>
      <c r="L39" s="56" t="s">
        <v>340</v>
      </c>
      <c r="M39" s="56" t="s">
        <v>340</v>
      </c>
      <c r="N39" s="246" t="s">
        <v>340</v>
      </c>
      <c r="O39" s="57" t="s">
        <v>340</v>
      </c>
      <c r="P39" s="247"/>
      <c r="Q39" s="248" t="s">
        <v>340</v>
      </c>
      <c r="R39" s="56" t="s">
        <v>340</v>
      </c>
      <c r="S39" s="280">
        <v>12476836</v>
      </c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</row>
    <row r="40" spans="1:44" s="236" customFormat="1" ht="27.6" x14ac:dyDescent="0.25">
      <c r="A40" s="241" t="s">
        <v>268</v>
      </c>
      <c r="B40" s="353" t="s">
        <v>505</v>
      </c>
      <c r="C40" s="56" t="s">
        <v>190</v>
      </c>
      <c r="D40" s="243" t="s">
        <v>340</v>
      </c>
      <c r="E40" s="57" t="s">
        <v>340</v>
      </c>
      <c r="F40" s="58" t="s">
        <v>340</v>
      </c>
      <c r="G40" s="59" t="s">
        <v>340</v>
      </c>
      <c r="H40" s="358" t="s">
        <v>340</v>
      </c>
      <c r="I40" s="246" t="s">
        <v>340</v>
      </c>
      <c r="J40" s="56" t="s">
        <v>340</v>
      </c>
      <c r="K40" s="56" t="s">
        <v>340</v>
      </c>
      <c r="L40" s="56" t="s">
        <v>340</v>
      </c>
      <c r="M40" s="56" t="s">
        <v>340</v>
      </c>
      <c r="N40" s="246" t="s">
        <v>340</v>
      </c>
      <c r="O40" s="57" t="s">
        <v>340</v>
      </c>
      <c r="P40" s="247"/>
      <c r="Q40" s="248" t="s">
        <v>340</v>
      </c>
      <c r="R40" s="56" t="s">
        <v>340</v>
      </c>
      <c r="S40" s="280">
        <v>19849012</v>
      </c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</row>
    <row r="41" spans="1:44" s="236" customFormat="1" ht="27.6" x14ac:dyDescent="0.25">
      <c r="A41" s="241" t="s">
        <v>268</v>
      </c>
      <c r="B41" s="353" t="s">
        <v>504</v>
      </c>
      <c r="C41" s="56" t="s">
        <v>193</v>
      </c>
      <c r="D41" s="243" t="s">
        <v>340</v>
      </c>
      <c r="E41" s="57" t="s">
        <v>340</v>
      </c>
      <c r="F41" s="58" t="s">
        <v>340</v>
      </c>
      <c r="G41" s="59" t="s">
        <v>340</v>
      </c>
      <c r="H41" s="358" t="s">
        <v>340</v>
      </c>
      <c r="I41" s="246" t="s">
        <v>340</v>
      </c>
      <c r="J41" s="56" t="s">
        <v>340</v>
      </c>
      <c r="K41" s="56" t="s">
        <v>340</v>
      </c>
      <c r="L41" s="56" t="s">
        <v>340</v>
      </c>
      <c r="M41" s="56" t="s">
        <v>340</v>
      </c>
      <c r="N41" s="246" t="s">
        <v>340</v>
      </c>
      <c r="O41" s="57" t="s">
        <v>340</v>
      </c>
      <c r="P41" s="247"/>
      <c r="Q41" s="248" t="s">
        <v>340</v>
      </c>
      <c r="R41" s="56" t="s">
        <v>340</v>
      </c>
      <c r="S41" s="280">
        <v>7452144</v>
      </c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</row>
    <row r="42" spans="1:44" s="236" customFormat="1" ht="27.6" x14ac:dyDescent="0.25">
      <c r="A42" s="241" t="s">
        <v>268</v>
      </c>
      <c r="B42" s="353" t="s">
        <v>502</v>
      </c>
      <c r="C42" s="56" t="s">
        <v>283</v>
      </c>
      <c r="D42" s="243" t="s">
        <v>340</v>
      </c>
      <c r="E42" s="57" t="s">
        <v>340</v>
      </c>
      <c r="F42" s="58" t="s">
        <v>340</v>
      </c>
      <c r="G42" s="59" t="s">
        <v>340</v>
      </c>
      <c r="H42" s="358" t="s">
        <v>340</v>
      </c>
      <c r="I42" s="246" t="s">
        <v>340</v>
      </c>
      <c r="J42" s="56" t="s">
        <v>340</v>
      </c>
      <c r="K42" s="56" t="s">
        <v>340</v>
      </c>
      <c r="L42" s="56" t="s">
        <v>340</v>
      </c>
      <c r="M42" s="56" t="s">
        <v>340</v>
      </c>
      <c r="N42" s="246" t="s">
        <v>340</v>
      </c>
      <c r="O42" s="57" t="s">
        <v>340</v>
      </c>
      <c r="P42" s="247"/>
      <c r="Q42" s="248" t="s">
        <v>340</v>
      </c>
      <c r="R42" s="56" t="s">
        <v>340</v>
      </c>
      <c r="S42" s="280">
        <v>4360000</v>
      </c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</row>
    <row r="43" spans="1:44" s="235" customFormat="1" ht="30" customHeight="1" x14ac:dyDescent="0.25">
      <c r="A43" s="282" t="s">
        <v>268</v>
      </c>
      <c r="B43" s="283" t="s">
        <v>514</v>
      </c>
      <c r="C43" s="318" t="s">
        <v>186</v>
      </c>
      <c r="D43" s="349" t="s">
        <v>340</v>
      </c>
      <c r="E43" s="323" t="s">
        <v>340</v>
      </c>
      <c r="F43" s="319" t="s">
        <v>362</v>
      </c>
      <c r="G43" s="350" t="s">
        <v>325</v>
      </c>
      <c r="H43" s="321"/>
      <c r="I43" s="322"/>
      <c r="J43" s="348"/>
      <c r="K43" s="348"/>
      <c r="L43" s="351"/>
      <c r="M43" s="318"/>
      <c r="N43" s="322"/>
      <c r="O43" s="323"/>
      <c r="P43" s="324"/>
      <c r="Q43" s="325"/>
      <c r="R43" s="318"/>
      <c r="S43" s="326">
        <v>6000000</v>
      </c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</row>
  </sheetData>
  <mergeCells count="11">
    <mergeCell ref="A1:A2"/>
    <mergeCell ref="B1:B2"/>
    <mergeCell ref="C1:C2"/>
    <mergeCell ref="H1:O1"/>
    <mergeCell ref="P1:P2"/>
    <mergeCell ref="Q1:Q2"/>
    <mergeCell ref="R1:R2"/>
    <mergeCell ref="S1:S2"/>
    <mergeCell ref="D1:D2"/>
    <mergeCell ref="E1:E2"/>
    <mergeCell ref="F1:G1"/>
  </mergeCells>
  <pageMargins left="0.70866141732283472" right="0.70866141732283472" top="0.78740157480314965" bottom="0.78740157480314965" header="0.31496062992125984" footer="0.31496062992125984"/>
  <pageSetup paperSize="8" scale="15" fitToHeight="0" orientation="landscape" r:id="rId1"/>
  <colBreaks count="1" manualBreakCount="1">
    <brk id="19" max="24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tabSelected="1" zoomScale="70" zoomScaleNormal="70" zoomScaleSheetLayoutView="85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A72" sqref="A72:XFD72"/>
    </sheetView>
  </sheetViews>
  <sheetFormatPr defaultColWidth="9" defaultRowHeight="13.8" x14ac:dyDescent="0.25"/>
  <cols>
    <col min="1" max="1" width="9.3984375" style="357" customWidth="1"/>
    <col min="2" max="2" width="53.69921875" style="357" customWidth="1"/>
    <col min="3" max="3" width="16.5" style="357" customWidth="1"/>
    <col min="4" max="5" width="9" style="357"/>
    <col min="6" max="6" width="15.3984375" style="357" customWidth="1"/>
    <col min="7" max="7" width="15.09765625" style="357" customWidth="1"/>
    <col min="8" max="8" width="20.19921875" style="357" customWidth="1"/>
    <col min="9" max="9" width="21.09765625" style="357" customWidth="1"/>
    <col min="10" max="10" width="20.59765625" style="357" customWidth="1"/>
    <col min="11" max="11" width="16.3984375" style="357" customWidth="1"/>
    <col min="12" max="12" width="17.69921875" style="357" customWidth="1"/>
    <col min="13" max="13" width="12.5" style="357" customWidth="1"/>
    <col min="14" max="14" width="16.5" style="357" customWidth="1"/>
    <col min="15" max="15" width="18.09765625" style="357" customWidth="1"/>
    <col min="16" max="16" width="19.59765625" style="357" customWidth="1"/>
    <col min="17" max="17" width="16.09765625" style="357" customWidth="1"/>
    <col min="18" max="18" width="17.09765625" style="357" customWidth="1"/>
    <col min="19" max="19" width="13.69921875" style="357" customWidth="1"/>
    <col min="20" max="20" width="19" style="357" customWidth="1"/>
    <col min="21" max="21" width="15.59765625" style="357" customWidth="1"/>
    <col min="22" max="22" width="15" style="357" bestFit="1" customWidth="1"/>
    <col min="23" max="23" width="18.59765625" style="357" customWidth="1"/>
    <col min="24" max="24" width="17.3984375" style="357" customWidth="1"/>
    <col min="25" max="25" width="16.59765625" style="357" customWidth="1"/>
    <col min="26" max="27" width="14.8984375" style="357" customWidth="1"/>
    <col min="28" max="28" width="14.5" style="357" customWidth="1"/>
    <col min="29" max="29" width="12.8984375" style="357" customWidth="1"/>
    <col min="30" max="30" width="10.69921875" style="357" customWidth="1"/>
    <col min="31" max="31" width="16.09765625" style="357" customWidth="1"/>
    <col min="32" max="33" width="14.5" style="357" customWidth="1"/>
    <col min="34" max="34" width="16.59765625" style="357" customWidth="1"/>
    <col min="35" max="35" width="14.5" style="357" customWidth="1"/>
    <col min="36" max="36" width="18.69921875" style="357" bestFit="1" customWidth="1"/>
    <col min="37" max="37" width="16.09765625" style="357" bestFit="1" customWidth="1"/>
    <col min="38" max="38" width="18.69921875" style="357" bestFit="1" customWidth="1"/>
    <col min="39" max="39" width="17.5" style="357" bestFit="1" customWidth="1"/>
    <col min="40" max="40" width="13.3984375" style="357" bestFit="1" customWidth="1"/>
    <col min="41" max="16384" width="9" style="357"/>
  </cols>
  <sheetData>
    <row r="1" spans="1:48" ht="40.5" customHeight="1" x14ac:dyDescent="0.25">
      <c r="A1" s="407" t="s">
        <v>482</v>
      </c>
      <c r="B1" s="409" t="s">
        <v>0</v>
      </c>
      <c r="C1" s="410" t="s">
        <v>184</v>
      </c>
      <c r="D1" s="405" t="s">
        <v>4</v>
      </c>
      <c r="E1" s="406"/>
      <c r="F1" s="412" t="s">
        <v>5</v>
      </c>
      <c r="G1" s="413"/>
      <c r="H1" s="413"/>
      <c r="I1" s="413"/>
      <c r="J1" s="413"/>
      <c r="K1" s="413"/>
      <c r="L1" s="413"/>
      <c r="M1" s="414"/>
      <c r="N1" s="401" t="s">
        <v>101</v>
      </c>
      <c r="O1" s="402" t="s">
        <v>11</v>
      </c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</row>
    <row r="2" spans="1:48" ht="107.25" customHeight="1" x14ac:dyDescent="0.25">
      <c r="A2" s="408"/>
      <c r="B2" s="401"/>
      <c r="C2" s="411"/>
      <c r="D2" s="355" t="s">
        <v>3</v>
      </c>
      <c r="E2" s="17" t="s">
        <v>339</v>
      </c>
      <c r="F2" s="19" t="s">
        <v>102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103</v>
      </c>
      <c r="L2" s="20" t="s">
        <v>336</v>
      </c>
      <c r="M2" s="21"/>
      <c r="N2" s="401"/>
      <c r="O2" s="402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</row>
    <row r="3" spans="1:48" s="235" customFormat="1" ht="24.75" customHeight="1" x14ac:dyDescent="0.25">
      <c r="A3" s="282" t="s">
        <v>233</v>
      </c>
      <c r="B3" s="318" t="s">
        <v>24</v>
      </c>
      <c r="C3" s="288" t="s">
        <v>236</v>
      </c>
      <c r="D3" s="340" t="s">
        <v>246</v>
      </c>
      <c r="E3" s="320" t="s">
        <v>194</v>
      </c>
      <c r="F3" s="321" t="s">
        <v>175</v>
      </c>
      <c r="G3" s="322" t="s">
        <v>257</v>
      </c>
      <c r="H3" s="318" t="s">
        <v>247</v>
      </c>
      <c r="I3" s="288" t="s">
        <v>263</v>
      </c>
      <c r="J3" s="288" t="s">
        <v>263</v>
      </c>
      <c r="K3" s="318" t="s">
        <v>258</v>
      </c>
      <c r="L3" s="345" t="s">
        <v>248</v>
      </c>
      <c r="M3" s="323"/>
      <c r="N3" s="339" t="s">
        <v>377</v>
      </c>
      <c r="O3" s="326">
        <f t="shared" ref="O3:O17" si="0">P3+U3</f>
        <v>0</v>
      </c>
      <c r="P3" s="331"/>
      <c r="Q3" s="327"/>
      <c r="R3" s="327"/>
      <c r="S3" s="327"/>
      <c r="T3" s="342"/>
      <c r="U3" s="329"/>
      <c r="V3" s="327"/>
      <c r="W3" s="327"/>
      <c r="X3" s="346"/>
      <c r="Y3" s="331"/>
      <c r="Z3" s="327"/>
      <c r="AA3" s="327"/>
      <c r="AB3" s="332"/>
      <c r="AC3" s="331"/>
      <c r="AD3" s="344"/>
      <c r="AE3" s="385"/>
      <c r="AF3" s="389"/>
      <c r="AG3" s="332"/>
      <c r="AH3" s="331"/>
      <c r="AI3" s="333"/>
      <c r="AJ3" s="331"/>
      <c r="AK3" s="332"/>
      <c r="AL3" s="389"/>
      <c r="AM3" s="332"/>
    </row>
    <row r="4" spans="1:48" s="235" customFormat="1" ht="24.75" customHeight="1" x14ac:dyDescent="0.25">
      <c r="A4" s="282" t="s">
        <v>233</v>
      </c>
      <c r="B4" s="318" t="s">
        <v>21</v>
      </c>
      <c r="C4" s="288" t="s">
        <v>264</v>
      </c>
      <c r="D4" s="340" t="s">
        <v>246</v>
      </c>
      <c r="E4" s="320" t="s">
        <v>197</v>
      </c>
      <c r="F4" s="321" t="s">
        <v>175</v>
      </c>
      <c r="G4" s="322" t="s">
        <v>257</v>
      </c>
      <c r="H4" s="318" t="s">
        <v>247</v>
      </c>
      <c r="I4" s="288" t="s">
        <v>263</v>
      </c>
      <c r="J4" s="288" t="s">
        <v>263</v>
      </c>
      <c r="K4" s="318" t="s">
        <v>258</v>
      </c>
      <c r="L4" s="345" t="s">
        <v>248</v>
      </c>
      <c r="M4" s="323"/>
      <c r="N4" s="339" t="s">
        <v>413</v>
      </c>
      <c r="O4" s="326">
        <f t="shared" si="0"/>
        <v>0</v>
      </c>
      <c r="P4" s="331"/>
      <c r="Q4" s="327"/>
      <c r="R4" s="327"/>
      <c r="S4" s="327"/>
      <c r="T4" s="342"/>
      <c r="U4" s="329"/>
      <c r="V4" s="327"/>
      <c r="W4" s="327"/>
      <c r="X4" s="346"/>
      <c r="Y4" s="331"/>
      <c r="Z4" s="327"/>
      <c r="AA4" s="327"/>
      <c r="AB4" s="332"/>
      <c r="AC4" s="331"/>
      <c r="AD4" s="344"/>
      <c r="AE4" s="385"/>
      <c r="AF4" s="389"/>
      <c r="AG4" s="332"/>
      <c r="AH4" s="331"/>
      <c r="AI4" s="333"/>
      <c r="AJ4" s="331"/>
      <c r="AK4" s="332"/>
      <c r="AL4" s="389"/>
      <c r="AM4" s="332"/>
    </row>
    <row r="5" spans="1:48" s="235" customFormat="1" ht="24.75" customHeight="1" x14ac:dyDescent="0.25">
      <c r="A5" s="282" t="s">
        <v>233</v>
      </c>
      <c r="B5" s="318" t="s">
        <v>203</v>
      </c>
      <c r="C5" s="288" t="s">
        <v>239</v>
      </c>
      <c r="D5" s="340" t="s">
        <v>246</v>
      </c>
      <c r="E5" s="320" t="s">
        <v>211</v>
      </c>
      <c r="F5" s="321" t="s">
        <v>175</v>
      </c>
      <c r="G5" s="322" t="s">
        <v>257</v>
      </c>
      <c r="H5" s="318" t="s">
        <v>247</v>
      </c>
      <c r="I5" s="288" t="s">
        <v>265</v>
      </c>
      <c r="J5" s="288" t="s">
        <v>265</v>
      </c>
      <c r="K5" s="318" t="s">
        <v>258</v>
      </c>
      <c r="L5" s="345" t="s">
        <v>402</v>
      </c>
      <c r="M5" s="323"/>
      <c r="N5" s="339" t="s">
        <v>404</v>
      </c>
      <c r="O5" s="326">
        <f t="shared" si="0"/>
        <v>0</v>
      </c>
      <c r="P5" s="331"/>
      <c r="Q5" s="327"/>
      <c r="R5" s="327"/>
      <c r="S5" s="327"/>
      <c r="T5" s="342"/>
      <c r="U5" s="329"/>
      <c r="V5" s="329"/>
      <c r="W5" s="327"/>
      <c r="X5" s="346"/>
      <c r="Y5" s="331"/>
      <c r="Z5" s="327"/>
      <c r="AA5" s="327"/>
      <c r="AB5" s="332"/>
      <c r="AC5" s="331"/>
      <c r="AD5" s="344"/>
      <c r="AE5" s="385"/>
      <c r="AF5" s="389"/>
      <c r="AG5" s="332"/>
      <c r="AH5" s="331"/>
      <c r="AI5" s="333"/>
      <c r="AJ5" s="331"/>
      <c r="AK5" s="332"/>
      <c r="AL5" s="389"/>
      <c r="AM5" s="332"/>
    </row>
    <row r="6" spans="1:48" s="235" customFormat="1" ht="24.75" customHeight="1" x14ac:dyDescent="0.25">
      <c r="A6" s="282" t="s">
        <v>233</v>
      </c>
      <c r="B6" s="318" t="s">
        <v>231</v>
      </c>
      <c r="C6" s="288" t="s">
        <v>240</v>
      </c>
      <c r="D6" s="340" t="s">
        <v>246</v>
      </c>
      <c r="E6" s="320" t="s">
        <v>197</v>
      </c>
      <c r="F6" s="321" t="s">
        <v>175</v>
      </c>
      <c r="G6" s="322" t="s">
        <v>257</v>
      </c>
      <c r="H6" s="318" t="s">
        <v>247</v>
      </c>
      <c r="I6" s="288" t="s">
        <v>263</v>
      </c>
      <c r="J6" s="288" t="s">
        <v>263</v>
      </c>
      <c r="K6" s="318" t="s">
        <v>258</v>
      </c>
      <c r="L6" s="345" t="s">
        <v>249</v>
      </c>
      <c r="M6" s="323"/>
      <c r="N6" s="339" t="s">
        <v>411</v>
      </c>
      <c r="O6" s="326">
        <f t="shared" si="0"/>
        <v>0</v>
      </c>
      <c r="P6" s="331"/>
      <c r="Q6" s="327"/>
      <c r="R6" s="327"/>
      <c r="S6" s="327"/>
      <c r="T6" s="342"/>
      <c r="U6" s="329"/>
      <c r="V6" s="327"/>
      <c r="W6" s="327"/>
      <c r="X6" s="346"/>
      <c r="Y6" s="331"/>
      <c r="Z6" s="327"/>
      <c r="AA6" s="327"/>
      <c r="AB6" s="332"/>
      <c r="AC6" s="331"/>
      <c r="AD6" s="344"/>
      <c r="AE6" s="385"/>
      <c r="AF6" s="389"/>
      <c r="AG6" s="332"/>
      <c r="AH6" s="331"/>
      <c r="AI6" s="333"/>
      <c r="AJ6" s="331"/>
      <c r="AK6" s="332"/>
      <c r="AL6" s="389"/>
      <c r="AM6" s="332"/>
    </row>
    <row r="7" spans="1:48" s="235" customFormat="1" ht="24.75" customHeight="1" x14ac:dyDescent="0.25">
      <c r="A7" s="282" t="s">
        <v>233</v>
      </c>
      <c r="B7" s="318" t="s">
        <v>232</v>
      </c>
      <c r="C7" s="288" t="s">
        <v>241</v>
      </c>
      <c r="D7" s="340" t="s">
        <v>246</v>
      </c>
      <c r="E7" s="320" t="s">
        <v>183</v>
      </c>
      <c r="F7" s="321" t="s">
        <v>175</v>
      </c>
      <c r="G7" s="322" t="s">
        <v>257</v>
      </c>
      <c r="H7" s="318" t="s">
        <v>247</v>
      </c>
      <c r="I7" s="288" t="s">
        <v>263</v>
      </c>
      <c r="J7" s="288" t="s">
        <v>263</v>
      </c>
      <c r="K7" s="318" t="s">
        <v>258</v>
      </c>
      <c r="L7" s="345" t="s">
        <v>401</v>
      </c>
      <c r="M7" s="323"/>
      <c r="N7" s="339" t="s">
        <v>412</v>
      </c>
      <c r="O7" s="326">
        <f t="shared" si="0"/>
        <v>0</v>
      </c>
      <c r="P7" s="331"/>
      <c r="Q7" s="327"/>
      <c r="R7" s="327"/>
      <c r="S7" s="327"/>
      <c r="T7" s="342"/>
      <c r="U7" s="329"/>
      <c r="V7" s="327"/>
      <c r="W7" s="327"/>
      <c r="X7" s="346"/>
      <c r="Y7" s="331"/>
      <c r="Z7" s="327"/>
      <c r="AA7" s="327"/>
      <c r="AB7" s="332"/>
      <c r="AC7" s="331"/>
      <c r="AD7" s="344"/>
      <c r="AE7" s="385"/>
      <c r="AF7" s="389"/>
      <c r="AG7" s="332"/>
      <c r="AH7" s="331"/>
      <c r="AI7" s="333"/>
      <c r="AJ7" s="331"/>
      <c r="AK7" s="332"/>
      <c r="AL7" s="389"/>
      <c r="AM7" s="332"/>
    </row>
    <row r="8" spans="1:48" s="235" customFormat="1" ht="24.75" customHeight="1" x14ac:dyDescent="0.25">
      <c r="A8" s="282" t="s">
        <v>233</v>
      </c>
      <c r="B8" s="318" t="s">
        <v>25</v>
      </c>
      <c r="C8" s="288" t="s">
        <v>242</v>
      </c>
      <c r="D8" s="340" t="s">
        <v>246</v>
      </c>
      <c r="E8" s="320" t="s">
        <v>197</v>
      </c>
      <c r="F8" s="321" t="s">
        <v>175</v>
      </c>
      <c r="G8" s="322" t="s">
        <v>257</v>
      </c>
      <c r="H8" s="318" t="s">
        <v>247</v>
      </c>
      <c r="I8" s="288" t="s">
        <v>260</v>
      </c>
      <c r="J8" s="288" t="s">
        <v>260</v>
      </c>
      <c r="K8" s="318" t="s">
        <v>258</v>
      </c>
      <c r="L8" s="345" t="s">
        <v>248</v>
      </c>
      <c r="M8" s="323"/>
      <c r="N8" s="339" t="s">
        <v>403</v>
      </c>
      <c r="O8" s="326">
        <f t="shared" si="0"/>
        <v>0</v>
      </c>
      <c r="P8" s="331"/>
      <c r="Q8" s="327"/>
      <c r="R8" s="327"/>
      <c r="S8" s="327"/>
      <c r="T8" s="342"/>
      <c r="U8" s="329"/>
      <c r="V8" s="329"/>
      <c r="W8" s="327"/>
      <c r="X8" s="346"/>
      <c r="Y8" s="331"/>
      <c r="Z8" s="327"/>
      <c r="AA8" s="327"/>
      <c r="AB8" s="332"/>
      <c r="AC8" s="331"/>
      <c r="AD8" s="344"/>
      <c r="AE8" s="385"/>
      <c r="AF8" s="389"/>
      <c r="AG8" s="332"/>
      <c r="AH8" s="331"/>
      <c r="AI8" s="333"/>
      <c r="AJ8" s="331"/>
      <c r="AK8" s="332"/>
      <c r="AL8" s="389"/>
      <c r="AM8" s="332"/>
    </row>
    <row r="9" spans="1:48" s="235" customFormat="1" ht="24.75" customHeight="1" x14ac:dyDescent="0.25">
      <c r="A9" s="282" t="s">
        <v>233</v>
      </c>
      <c r="B9" s="318" t="s">
        <v>26</v>
      </c>
      <c r="C9" s="288" t="s">
        <v>237</v>
      </c>
      <c r="D9" s="340" t="s">
        <v>246</v>
      </c>
      <c r="E9" s="320" t="s">
        <v>191</v>
      </c>
      <c r="F9" s="321" t="s">
        <v>175</v>
      </c>
      <c r="G9" s="322" t="s">
        <v>257</v>
      </c>
      <c r="H9" s="318" t="s">
        <v>247</v>
      </c>
      <c r="I9" s="288" t="s">
        <v>260</v>
      </c>
      <c r="J9" s="288" t="s">
        <v>260</v>
      </c>
      <c r="K9" s="318" t="s">
        <v>258</v>
      </c>
      <c r="L9" s="345" t="s">
        <v>249</v>
      </c>
      <c r="M9" s="323"/>
      <c r="N9" s="339" t="s">
        <v>414</v>
      </c>
      <c r="O9" s="326">
        <f t="shared" si="0"/>
        <v>0</v>
      </c>
      <c r="P9" s="331"/>
      <c r="Q9" s="327"/>
      <c r="R9" s="327"/>
      <c r="S9" s="327"/>
      <c r="T9" s="342"/>
      <c r="U9" s="329"/>
      <c r="V9" s="329"/>
      <c r="W9" s="327"/>
      <c r="X9" s="346"/>
      <c r="Y9" s="331"/>
      <c r="Z9" s="327"/>
      <c r="AA9" s="327"/>
      <c r="AB9" s="332"/>
      <c r="AC9" s="331"/>
      <c r="AD9" s="344"/>
      <c r="AE9" s="385"/>
      <c r="AF9" s="389"/>
      <c r="AG9" s="332"/>
      <c r="AH9" s="331"/>
      <c r="AI9" s="333"/>
      <c r="AJ9" s="331"/>
      <c r="AK9" s="332"/>
      <c r="AL9" s="389"/>
      <c r="AM9" s="332"/>
    </row>
    <row r="10" spans="1:48" s="235" customFormat="1" ht="24.75" customHeight="1" x14ac:dyDescent="0.25">
      <c r="A10" s="282" t="s">
        <v>233</v>
      </c>
      <c r="B10" s="318" t="s">
        <v>204</v>
      </c>
      <c r="C10" s="288" t="s">
        <v>243</v>
      </c>
      <c r="D10" s="340" t="s">
        <v>246</v>
      </c>
      <c r="E10" s="320" t="s">
        <v>191</v>
      </c>
      <c r="F10" s="321" t="s">
        <v>175</v>
      </c>
      <c r="G10" s="322" t="s">
        <v>257</v>
      </c>
      <c r="H10" s="318" t="s">
        <v>247</v>
      </c>
      <c r="I10" s="288" t="s">
        <v>266</v>
      </c>
      <c r="J10" s="288" t="s">
        <v>266</v>
      </c>
      <c r="K10" s="318" t="s">
        <v>258</v>
      </c>
      <c r="L10" s="345" t="s">
        <v>248</v>
      </c>
      <c r="M10" s="323"/>
      <c r="N10" s="339" t="s">
        <v>485</v>
      </c>
      <c r="O10" s="326">
        <f t="shared" si="0"/>
        <v>0</v>
      </c>
      <c r="P10" s="331"/>
      <c r="Q10" s="327"/>
      <c r="R10" s="327"/>
      <c r="S10" s="327"/>
      <c r="T10" s="342"/>
      <c r="U10" s="329"/>
      <c r="V10" s="329"/>
      <c r="W10" s="327"/>
      <c r="X10" s="346"/>
      <c r="Y10" s="331"/>
      <c r="Z10" s="327"/>
      <c r="AA10" s="327"/>
      <c r="AB10" s="332"/>
      <c r="AC10" s="331"/>
      <c r="AD10" s="344"/>
      <c r="AE10" s="385"/>
      <c r="AF10" s="389"/>
      <c r="AG10" s="332"/>
      <c r="AH10" s="331"/>
      <c r="AI10" s="333"/>
      <c r="AJ10" s="331"/>
      <c r="AK10" s="332"/>
      <c r="AL10" s="389"/>
      <c r="AM10" s="332"/>
    </row>
    <row r="11" spans="1:48" s="235" customFormat="1" ht="24.75" customHeight="1" x14ac:dyDescent="0.25">
      <c r="A11" s="282" t="s">
        <v>233</v>
      </c>
      <c r="B11" s="318" t="s">
        <v>235</v>
      </c>
      <c r="C11" s="288" t="s">
        <v>259</v>
      </c>
      <c r="D11" s="340" t="s">
        <v>246</v>
      </c>
      <c r="E11" s="320" t="s">
        <v>253</v>
      </c>
      <c r="F11" s="321" t="s">
        <v>175</v>
      </c>
      <c r="G11" s="322" t="s">
        <v>257</v>
      </c>
      <c r="H11" s="318" t="s">
        <v>247</v>
      </c>
      <c r="I11" s="288" t="s">
        <v>261</v>
      </c>
      <c r="J11" s="288" t="s">
        <v>261</v>
      </c>
      <c r="K11" s="318" t="s">
        <v>258</v>
      </c>
      <c r="L11" s="345" t="s">
        <v>248</v>
      </c>
      <c r="M11" s="323"/>
      <c r="N11" s="339" t="s">
        <v>415</v>
      </c>
      <c r="O11" s="326">
        <f t="shared" si="0"/>
        <v>0</v>
      </c>
      <c r="P11" s="331"/>
      <c r="Q11" s="327"/>
      <c r="R11" s="327"/>
      <c r="S11" s="327"/>
      <c r="T11" s="342"/>
      <c r="U11" s="329"/>
      <c r="V11" s="327"/>
      <c r="W11" s="327"/>
      <c r="X11" s="346"/>
      <c r="Y11" s="331"/>
      <c r="Z11" s="327"/>
      <c r="AA11" s="327"/>
      <c r="AB11" s="332"/>
      <c r="AC11" s="331"/>
      <c r="AD11" s="344"/>
      <c r="AE11" s="385"/>
      <c r="AF11" s="389"/>
      <c r="AG11" s="332"/>
      <c r="AH11" s="331"/>
      <c r="AI11" s="333"/>
      <c r="AJ11" s="331"/>
      <c r="AK11" s="332"/>
      <c r="AL11" s="389"/>
      <c r="AM11" s="332"/>
    </row>
    <row r="12" spans="1:48" s="235" customFormat="1" ht="24.75" customHeight="1" x14ac:dyDescent="0.25">
      <c r="A12" s="282" t="s">
        <v>233</v>
      </c>
      <c r="B12" s="318" t="s">
        <v>23</v>
      </c>
      <c r="C12" s="288" t="s">
        <v>244</v>
      </c>
      <c r="D12" s="340" t="s">
        <v>246</v>
      </c>
      <c r="E12" s="320" t="s">
        <v>439</v>
      </c>
      <c r="F12" s="321" t="s">
        <v>175</v>
      </c>
      <c r="G12" s="322" t="s">
        <v>257</v>
      </c>
      <c r="H12" s="318" t="s">
        <v>247</v>
      </c>
      <c r="I12" s="288" t="s">
        <v>262</v>
      </c>
      <c r="J12" s="288" t="s">
        <v>262</v>
      </c>
      <c r="K12" s="318" t="s">
        <v>258</v>
      </c>
      <c r="L12" s="345" t="s">
        <v>250</v>
      </c>
      <c r="M12" s="323"/>
      <c r="N12" s="339" t="s">
        <v>486</v>
      </c>
      <c r="O12" s="326">
        <f t="shared" si="0"/>
        <v>0</v>
      </c>
      <c r="P12" s="331"/>
      <c r="Q12" s="327"/>
      <c r="R12" s="327"/>
      <c r="S12" s="327"/>
      <c r="T12" s="342"/>
      <c r="U12" s="329"/>
      <c r="V12" s="327"/>
      <c r="W12" s="327"/>
      <c r="X12" s="346"/>
      <c r="Y12" s="331"/>
      <c r="Z12" s="327"/>
      <c r="AA12" s="327"/>
      <c r="AB12" s="332"/>
      <c r="AC12" s="331"/>
      <c r="AD12" s="344"/>
      <c r="AE12" s="385"/>
      <c r="AF12" s="389"/>
      <c r="AG12" s="332"/>
      <c r="AH12" s="331"/>
      <c r="AI12" s="333"/>
      <c r="AJ12" s="331"/>
      <c r="AK12" s="332"/>
      <c r="AL12" s="389"/>
      <c r="AM12" s="332"/>
    </row>
    <row r="13" spans="1:48" s="235" customFormat="1" ht="24.75" customHeight="1" x14ac:dyDescent="0.25">
      <c r="A13" s="282" t="s">
        <v>233</v>
      </c>
      <c r="B13" s="318" t="s">
        <v>251</v>
      </c>
      <c r="C13" s="288" t="s">
        <v>252</v>
      </c>
      <c r="D13" s="340" t="s">
        <v>246</v>
      </c>
      <c r="E13" s="320" t="s">
        <v>405</v>
      </c>
      <c r="F13" s="321" t="s">
        <v>175</v>
      </c>
      <c r="G13" s="322" t="s">
        <v>257</v>
      </c>
      <c r="H13" s="318" t="s">
        <v>247</v>
      </c>
      <c r="I13" s="288" t="s">
        <v>263</v>
      </c>
      <c r="J13" s="288" t="s">
        <v>263</v>
      </c>
      <c r="K13" s="318" t="s">
        <v>258</v>
      </c>
      <c r="L13" s="345" t="s">
        <v>473</v>
      </c>
      <c r="M13" s="323"/>
      <c r="N13" s="339" t="s">
        <v>547</v>
      </c>
      <c r="O13" s="326">
        <f t="shared" si="0"/>
        <v>0</v>
      </c>
      <c r="P13" s="331"/>
      <c r="Q13" s="327"/>
      <c r="R13" s="327"/>
      <c r="S13" s="327"/>
      <c r="T13" s="342"/>
      <c r="U13" s="329"/>
      <c r="V13" s="327"/>
      <c r="W13" s="327"/>
      <c r="X13" s="346"/>
      <c r="Y13" s="331"/>
      <c r="Z13" s="327"/>
      <c r="AA13" s="327"/>
      <c r="AB13" s="332"/>
      <c r="AC13" s="331"/>
      <c r="AD13" s="344"/>
      <c r="AE13" s="385"/>
      <c r="AF13" s="389"/>
      <c r="AG13" s="332"/>
      <c r="AH13" s="331"/>
      <c r="AI13" s="333"/>
      <c r="AJ13" s="331"/>
      <c r="AK13" s="332"/>
      <c r="AL13" s="389"/>
      <c r="AM13" s="332"/>
    </row>
    <row r="14" spans="1:48" s="235" customFormat="1" ht="24.75" customHeight="1" x14ac:dyDescent="0.25">
      <c r="A14" s="282" t="s">
        <v>209</v>
      </c>
      <c r="B14" s="318" t="s">
        <v>234</v>
      </c>
      <c r="C14" s="288" t="s">
        <v>255</v>
      </c>
      <c r="D14" s="340" t="s">
        <v>246</v>
      </c>
      <c r="E14" s="320" t="s">
        <v>443</v>
      </c>
      <c r="F14" s="321" t="s">
        <v>175</v>
      </c>
      <c r="G14" s="322" t="s">
        <v>257</v>
      </c>
      <c r="H14" s="318" t="s">
        <v>247</v>
      </c>
      <c r="I14" s="288" t="s">
        <v>329</v>
      </c>
      <c r="J14" s="288" t="s">
        <v>329</v>
      </c>
      <c r="K14" s="318" t="s">
        <v>258</v>
      </c>
      <c r="L14" s="345" t="s">
        <v>474</v>
      </c>
      <c r="M14" s="323"/>
      <c r="N14" s="318" t="s">
        <v>340</v>
      </c>
      <c r="O14" s="326">
        <f t="shared" si="0"/>
        <v>0</v>
      </c>
      <c r="P14" s="331"/>
      <c r="Q14" s="327"/>
      <c r="R14" s="327"/>
      <c r="S14" s="327"/>
      <c r="T14" s="342"/>
      <c r="U14" s="329"/>
      <c r="V14" s="327"/>
      <c r="W14" s="327"/>
      <c r="X14" s="346"/>
      <c r="Y14" s="331"/>
      <c r="Z14" s="327"/>
      <c r="AA14" s="327"/>
      <c r="AB14" s="332"/>
      <c r="AC14" s="331"/>
      <c r="AD14" s="344"/>
      <c r="AE14" s="385"/>
      <c r="AF14" s="389"/>
      <c r="AG14" s="332"/>
      <c r="AH14" s="331"/>
      <c r="AI14" s="333"/>
      <c r="AJ14" s="331"/>
      <c r="AK14" s="332"/>
      <c r="AL14" s="389"/>
      <c r="AM14" s="332"/>
    </row>
    <row r="15" spans="1:48" s="235" customFormat="1" ht="24.75" customHeight="1" x14ac:dyDescent="0.25">
      <c r="A15" s="282" t="s">
        <v>209</v>
      </c>
      <c r="B15" s="318" t="s">
        <v>418</v>
      </c>
      <c r="C15" s="288" t="s">
        <v>334</v>
      </c>
      <c r="D15" s="340" t="s">
        <v>219</v>
      </c>
      <c r="E15" s="320" t="s">
        <v>450</v>
      </c>
      <c r="F15" s="321" t="s">
        <v>175</v>
      </c>
      <c r="G15" s="322" t="s">
        <v>257</v>
      </c>
      <c r="H15" s="318" t="s">
        <v>247</v>
      </c>
      <c r="I15" s="288" t="s">
        <v>425</v>
      </c>
      <c r="J15" s="288" t="s">
        <v>431</v>
      </c>
      <c r="K15" s="318" t="s">
        <v>258</v>
      </c>
      <c r="L15" s="345" t="s">
        <v>474</v>
      </c>
      <c r="M15" s="323"/>
      <c r="N15" s="318" t="s">
        <v>340</v>
      </c>
      <c r="O15" s="326">
        <f t="shared" si="0"/>
        <v>0</v>
      </c>
      <c r="P15" s="331"/>
      <c r="Q15" s="327"/>
      <c r="R15" s="327"/>
      <c r="S15" s="327"/>
      <c r="T15" s="342"/>
      <c r="U15" s="329"/>
      <c r="V15" s="327"/>
      <c r="W15" s="327"/>
      <c r="X15" s="346"/>
      <c r="Y15" s="331"/>
      <c r="Z15" s="327"/>
      <c r="AA15" s="327"/>
      <c r="AB15" s="332"/>
      <c r="AC15" s="331"/>
      <c r="AD15" s="344"/>
      <c r="AE15" s="385"/>
      <c r="AF15" s="389"/>
      <c r="AG15" s="332"/>
      <c r="AH15" s="331"/>
      <c r="AI15" s="333"/>
      <c r="AJ15" s="331"/>
      <c r="AK15" s="332"/>
      <c r="AL15" s="389"/>
      <c r="AM15" s="332"/>
    </row>
    <row r="16" spans="1:48" s="235" customFormat="1" ht="24.75" customHeight="1" x14ac:dyDescent="0.25">
      <c r="A16" s="282" t="s">
        <v>209</v>
      </c>
      <c r="B16" s="318" t="s">
        <v>330</v>
      </c>
      <c r="C16" s="288" t="s">
        <v>332</v>
      </c>
      <c r="D16" s="340" t="s">
        <v>219</v>
      </c>
      <c r="E16" s="320" t="s">
        <v>183</v>
      </c>
      <c r="F16" s="321" t="s">
        <v>175</v>
      </c>
      <c r="G16" s="322" t="s">
        <v>257</v>
      </c>
      <c r="H16" s="318" t="s">
        <v>247</v>
      </c>
      <c r="I16" s="288" t="s">
        <v>426</v>
      </c>
      <c r="J16" s="288" t="s">
        <v>426</v>
      </c>
      <c r="K16" s="318" t="s">
        <v>258</v>
      </c>
      <c r="L16" s="345" t="s">
        <v>474</v>
      </c>
      <c r="M16" s="323"/>
      <c r="N16" s="318" t="s">
        <v>340</v>
      </c>
      <c r="O16" s="326">
        <f t="shared" si="0"/>
        <v>0</v>
      </c>
      <c r="P16" s="331"/>
      <c r="Q16" s="327"/>
      <c r="R16" s="327"/>
      <c r="S16" s="327"/>
      <c r="T16" s="342"/>
      <c r="U16" s="329"/>
      <c r="V16" s="327"/>
      <c r="W16" s="327"/>
      <c r="X16" s="346"/>
      <c r="Y16" s="331"/>
      <c r="Z16" s="327"/>
      <c r="AA16" s="327"/>
      <c r="AB16" s="332"/>
      <c r="AC16" s="331"/>
      <c r="AD16" s="344"/>
      <c r="AE16" s="385"/>
      <c r="AF16" s="389"/>
      <c r="AG16" s="332"/>
      <c r="AH16" s="331"/>
      <c r="AI16" s="333"/>
      <c r="AJ16" s="331"/>
      <c r="AK16" s="332"/>
      <c r="AL16" s="389"/>
      <c r="AM16" s="332"/>
    </row>
    <row r="17" spans="1:41" s="235" customFormat="1" ht="24.75" customHeight="1" x14ac:dyDescent="0.25">
      <c r="A17" s="282" t="s">
        <v>209</v>
      </c>
      <c r="B17" s="318" t="s">
        <v>419</v>
      </c>
      <c r="C17" s="288" t="s">
        <v>421</v>
      </c>
      <c r="D17" s="340" t="s">
        <v>219</v>
      </c>
      <c r="E17" s="347">
        <v>2017</v>
      </c>
      <c r="F17" s="321" t="s">
        <v>175</v>
      </c>
      <c r="G17" s="322" t="s">
        <v>257</v>
      </c>
      <c r="H17" s="318" t="s">
        <v>247</v>
      </c>
      <c r="I17" s="288" t="s">
        <v>429</v>
      </c>
      <c r="J17" s="288" t="s">
        <v>429</v>
      </c>
      <c r="K17" s="318" t="s">
        <v>258</v>
      </c>
      <c r="L17" s="345" t="s">
        <v>474</v>
      </c>
      <c r="M17" s="323"/>
      <c r="N17" s="318" t="s">
        <v>340</v>
      </c>
      <c r="O17" s="326">
        <f t="shared" si="0"/>
        <v>0</v>
      </c>
      <c r="P17" s="331"/>
      <c r="Q17" s="327"/>
      <c r="R17" s="327"/>
      <c r="S17" s="327"/>
      <c r="T17" s="342"/>
      <c r="U17" s="329"/>
      <c r="V17" s="327"/>
      <c r="W17" s="327"/>
      <c r="X17" s="346"/>
      <c r="Y17" s="331"/>
      <c r="Z17" s="327"/>
      <c r="AA17" s="327"/>
      <c r="AB17" s="332"/>
      <c r="AC17" s="331"/>
      <c r="AD17" s="344"/>
      <c r="AE17" s="385"/>
      <c r="AF17" s="389"/>
      <c r="AG17" s="332"/>
      <c r="AH17" s="331"/>
      <c r="AI17" s="333"/>
      <c r="AJ17" s="331"/>
      <c r="AK17" s="332"/>
      <c r="AL17" s="389"/>
      <c r="AM17" s="332"/>
    </row>
    <row r="18" spans="1:41" s="235" customFormat="1" x14ac:dyDescent="0.25">
      <c r="A18" s="282" t="s">
        <v>209</v>
      </c>
      <c r="B18" s="283" t="s">
        <v>461</v>
      </c>
      <c r="C18" s="288" t="s">
        <v>422</v>
      </c>
      <c r="D18" s="340" t="s">
        <v>219</v>
      </c>
      <c r="E18" s="347">
        <v>2017</v>
      </c>
      <c r="F18" s="321" t="s">
        <v>175</v>
      </c>
      <c r="G18" s="322" t="s">
        <v>424</v>
      </c>
      <c r="H18" s="318" t="s">
        <v>247</v>
      </c>
      <c r="I18" s="288" t="s">
        <v>546</v>
      </c>
      <c r="J18" s="288" t="s">
        <v>546</v>
      </c>
      <c r="K18" s="318" t="s">
        <v>258</v>
      </c>
      <c r="L18" s="345" t="s">
        <v>327</v>
      </c>
      <c r="M18" s="323"/>
      <c r="N18" s="318" t="s">
        <v>340</v>
      </c>
      <c r="O18" s="326">
        <v>70000000</v>
      </c>
      <c r="P18" s="331"/>
      <c r="Q18" s="327"/>
      <c r="R18" s="327"/>
      <c r="S18" s="327"/>
      <c r="T18" s="342"/>
      <c r="U18" s="329"/>
      <c r="V18" s="327"/>
      <c r="W18" s="327"/>
      <c r="X18" s="346"/>
      <c r="Y18" s="331"/>
      <c r="Z18" s="327"/>
      <c r="AA18" s="327"/>
      <c r="AB18" s="332"/>
      <c r="AC18" s="331"/>
      <c r="AD18" s="344"/>
      <c r="AE18" s="385"/>
      <c r="AF18" s="389"/>
      <c r="AG18" s="332"/>
      <c r="AH18" s="331"/>
      <c r="AI18" s="333"/>
      <c r="AJ18" s="331"/>
      <c r="AK18" s="332"/>
      <c r="AL18" s="389"/>
      <c r="AM18" s="332"/>
    </row>
    <row r="19" spans="1:41" s="235" customFormat="1" ht="24.75" customHeight="1" x14ac:dyDescent="0.25">
      <c r="A19" s="282" t="s">
        <v>209</v>
      </c>
      <c r="B19" s="318" t="s">
        <v>420</v>
      </c>
      <c r="C19" s="288" t="s">
        <v>423</v>
      </c>
      <c r="D19" s="340" t="s">
        <v>219</v>
      </c>
      <c r="E19" s="347">
        <v>2018</v>
      </c>
      <c r="F19" s="321" t="s">
        <v>175</v>
      </c>
      <c r="G19" s="322" t="s">
        <v>257</v>
      </c>
      <c r="H19" s="318" t="s">
        <v>247</v>
      </c>
      <c r="I19" s="288" t="s">
        <v>430</v>
      </c>
      <c r="J19" s="288" t="s">
        <v>430</v>
      </c>
      <c r="K19" s="318" t="s">
        <v>258</v>
      </c>
      <c r="L19" s="345" t="s">
        <v>474</v>
      </c>
      <c r="M19" s="323"/>
      <c r="N19" s="318" t="s">
        <v>340</v>
      </c>
      <c r="O19" s="326">
        <f>76133700*1.21</f>
        <v>92121777</v>
      </c>
      <c r="P19" s="331"/>
      <c r="Q19" s="327"/>
      <c r="R19" s="327"/>
      <c r="S19" s="327"/>
      <c r="T19" s="342"/>
      <c r="U19" s="329"/>
      <c r="V19" s="327"/>
      <c r="W19" s="327"/>
      <c r="X19" s="346"/>
      <c r="Y19" s="331"/>
      <c r="Z19" s="327"/>
      <c r="AA19" s="327"/>
      <c r="AB19" s="332"/>
      <c r="AC19" s="331"/>
      <c r="AD19" s="344"/>
      <c r="AE19" s="385"/>
      <c r="AF19" s="389"/>
      <c r="AG19" s="332"/>
      <c r="AH19" s="331"/>
      <c r="AI19" s="333"/>
      <c r="AJ19" s="331"/>
      <c r="AK19" s="332"/>
      <c r="AL19" s="389"/>
      <c r="AM19" s="332"/>
    </row>
    <row r="20" spans="1:41" s="235" customFormat="1" ht="24.75" customHeight="1" x14ac:dyDescent="0.25">
      <c r="A20" s="282" t="s">
        <v>209</v>
      </c>
      <c r="B20" s="318" t="s">
        <v>417</v>
      </c>
      <c r="C20" s="288" t="s">
        <v>335</v>
      </c>
      <c r="D20" s="340" t="s">
        <v>219</v>
      </c>
      <c r="E20" s="347">
        <v>2018</v>
      </c>
      <c r="F20" s="321" t="s">
        <v>175</v>
      </c>
      <c r="G20" s="322" t="s">
        <v>257</v>
      </c>
      <c r="H20" s="318" t="s">
        <v>247</v>
      </c>
      <c r="I20" s="288" t="s">
        <v>427</v>
      </c>
      <c r="J20" s="288" t="s">
        <v>427</v>
      </c>
      <c r="K20" s="318" t="s">
        <v>258</v>
      </c>
      <c r="L20" s="345" t="s">
        <v>327</v>
      </c>
      <c r="M20" s="323"/>
      <c r="N20" s="318" t="s">
        <v>340</v>
      </c>
      <c r="O20" s="326">
        <v>130000000</v>
      </c>
      <c r="P20" s="331"/>
      <c r="Q20" s="327"/>
      <c r="R20" s="327"/>
      <c r="S20" s="327"/>
      <c r="T20" s="342"/>
      <c r="U20" s="329"/>
      <c r="V20" s="327"/>
      <c r="W20" s="327"/>
      <c r="X20" s="346"/>
      <c r="Y20" s="331"/>
      <c r="Z20" s="327"/>
      <c r="AA20" s="327"/>
      <c r="AB20" s="332"/>
      <c r="AC20" s="331"/>
      <c r="AD20" s="344"/>
      <c r="AE20" s="385"/>
      <c r="AF20" s="389"/>
      <c r="AG20" s="332"/>
      <c r="AH20" s="331"/>
      <c r="AI20" s="333"/>
      <c r="AJ20" s="331"/>
      <c r="AK20" s="332"/>
      <c r="AL20" s="389"/>
      <c r="AM20" s="332"/>
    </row>
    <row r="21" spans="1:41" s="235" customFormat="1" ht="24.75" customHeight="1" x14ac:dyDescent="0.25">
      <c r="A21" s="282" t="s">
        <v>209</v>
      </c>
      <c r="B21" s="318" t="s">
        <v>331</v>
      </c>
      <c r="C21" s="288" t="s">
        <v>333</v>
      </c>
      <c r="D21" s="340" t="s">
        <v>219</v>
      </c>
      <c r="E21" s="347">
        <v>2018</v>
      </c>
      <c r="F21" s="321" t="s">
        <v>175</v>
      </c>
      <c r="G21" s="322" t="s">
        <v>257</v>
      </c>
      <c r="H21" s="318" t="s">
        <v>247</v>
      </c>
      <c r="I21" s="288" t="s">
        <v>428</v>
      </c>
      <c r="J21" s="288" t="s">
        <v>428</v>
      </c>
      <c r="K21" s="318" t="s">
        <v>258</v>
      </c>
      <c r="L21" s="345" t="s">
        <v>327</v>
      </c>
      <c r="M21" s="323"/>
      <c r="N21" s="318" t="s">
        <v>340</v>
      </c>
      <c r="O21" s="326">
        <v>60000000</v>
      </c>
      <c r="P21" s="331"/>
      <c r="Q21" s="327"/>
      <c r="R21" s="327"/>
      <c r="S21" s="327"/>
      <c r="T21" s="342"/>
      <c r="U21" s="329"/>
      <c r="V21" s="327"/>
      <c r="W21" s="327"/>
      <c r="X21" s="346"/>
      <c r="Y21" s="331"/>
      <c r="Z21" s="327"/>
      <c r="AA21" s="327"/>
      <c r="AB21" s="332"/>
      <c r="AC21" s="331"/>
      <c r="AD21" s="344"/>
      <c r="AE21" s="385"/>
      <c r="AF21" s="389"/>
      <c r="AG21" s="332"/>
      <c r="AH21" s="331"/>
      <c r="AI21" s="333"/>
      <c r="AJ21" s="331"/>
      <c r="AK21" s="332"/>
      <c r="AL21" s="389"/>
      <c r="AM21" s="332"/>
    </row>
    <row r="22" spans="1:41" s="235" customFormat="1" ht="27.6" x14ac:dyDescent="0.25">
      <c r="A22" s="282" t="s">
        <v>484</v>
      </c>
      <c r="B22" s="53" t="s">
        <v>400</v>
      </c>
      <c r="C22" s="288" t="s">
        <v>274</v>
      </c>
      <c r="D22" s="340" t="s">
        <v>378</v>
      </c>
      <c r="E22" s="320" t="s">
        <v>183</v>
      </c>
      <c r="F22" s="321" t="s">
        <v>175</v>
      </c>
      <c r="G22" s="322" t="s">
        <v>257</v>
      </c>
      <c r="H22" s="318" t="s">
        <v>247</v>
      </c>
      <c r="I22" s="288" t="s">
        <v>379</v>
      </c>
      <c r="J22" s="288" t="s">
        <v>379</v>
      </c>
      <c r="K22" s="318" t="s">
        <v>258</v>
      </c>
      <c r="L22" s="322" t="s">
        <v>544</v>
      </c>
      <c r="M22" s="323"/>
      <c r="N22" s="318" t="s">
        <v>340</v>
      </c>
      <c r="O22" s="341">
        <v>2598319</v>
      </c>
      <c r="P22" s="331"/>
      <c r="Q22" s="327"/>
      <c r="R22" s="327"/>
      <c r="S22" s="327"/>
      <c r="T22" s="342"/>
      <c r="U22" s="329"/>
      <c r="V22" s="327"/>
      <c r="W22" s="327"/>
      <c r="X22" s="343"/>
      <c r="Y22" s="331"/>
      <c r="Z22" s="327"/>
      <c r="AA22" s="327"/>
      <c r="AB22" s="332"/>
      <c r="AC22" s="331"/>
      <c r="AD22" s="344"/>
      <c r="AE22" s="385"/>
      <c r="AF22" s="389"/>
      <c r="AG22" s="332"/>
      <c r="AH22" s="331"/>
      <c r="AI22" s="333"/>
      <c r="AJ22" s="331"/>
      <c r="AK22" s="332"/>
      <c r="AL22" s="389"/>
      <c r="AM22" s="332"/>
    </row>
    <row r="23" spans="1:41" s="235" customFormat="1" ht="27.6" x14ac:dyDescent="0.25">
      <c r="A23" s="282" t="s">
        <v>484</v>
      </c>
      <c r="B23" s="53" t="s">
        <v>399</v>
      </c>
      <c r="C23" s="288" t="s">
        <v>193</v>
      </c>
      <c r="D23" s="340" t="s">
        <v>378</v>
      </c>
      <c r="E23" s="320" t="s">
        <v>405</v>
      </c>
      <c r="F23" s="321" t="s">
        <v>175</v>
      </c>
      <c r="G23" s="322" t="s">
        <v>257</v>
      </c>
      <c r="H23" s="318" t="s">
        <v>247</v>
      </c>
      <c r="I23" s="288" t="s">
        <v>379</v>
      </c>
      <c r="J23" s="288" t="s">
        <v>379</v>
      </c>
      <c r="K23" s="318" t="s">
        <v>258</v>
      </c>
      <c r="L23" s="322" t="s">
        <v>544</v>
      </c>
      <c r="M23" s="323"/>
      <c r="N23" s="318" t="s">
        <v>340</v>
      </c>
      <c r="O23" s="341">
        <v>5761027</v>
      </c>
      <c r="P23" s="331"/>
      <c r="Q23" s="327"/>
      <c r="R23" s="327"/>
      <c r="S23" s="327"/>
      <c r="T23" s="342"/>
      <c r="U23" s="329"/>
      <c r="V23" s="327"/>
      <c r="W23" s="327"/>
      <c r="X23" s="343"/>
      <c r="Y23" s="331"/>
      <c r="Z23" s="327"/>
      <c r="AA23" s="327"/>
      <c r="AB23" s="332"/>
      <c r="AC23" s="331"/>
      <c r="AD23" s="344"/>
      <c r="AE23" s="385"/>
      <c r="AF23" s="389"/>
      <c r="AG23" s="332"/>
      <c r="AH23" s="331"/>
      <c r="AI23" s="333"/>
      <c r="AJ23" s="331"/>
      <c r="AK23" s="332"/>
      <c r="AL23" s="389"/>
      <c r="AM23" s="332"/>
    </row>
    <row r="24" spans="1:41" s="235" customFormat="1" ht="27.6" x14ac:dyDescent="0.25">
      <c r="A24" s="282" t="s">
        <v>233</v>
      </c>
      <c r="B24" s="283" t="s">
        <v>343</v>
      </c>
      <c r="C24" s="288" t="s">
        <v>238</v>
      </c>
      <c r="D24" s="340" t="s">
        <v>378</v>
      </c>
      <c r="E24" s="320" t="s">
        <v>194</v>
      </c>
      <c r="F24" s="321" t="s">
        <v>175</v>
      </c>
      <c r="G24" s="322" t="s">
        <v>257</v>
      </c>
      <c r="H24" s="318" t="s">
        <v>247</v>
      </c>
      <c r="I24" s="288" t="s">
        <v>379</v>
      </c>
      <c r="J24" s="288" t="s">
        <v>379</v>
      </c>
      <c r="K24" s="318" t="s">
        <v>258</v>
      </c>
      <c r="L24" s="322" t="s">
        <v>380</v>
      </c>
      <c r="M24" s="323"/>
      <c r="N24" s="318" t="s">
        <v>543</v>
      </c>
      <c r="O24" s="341">
        <v>2991357</v>
      </c>
      <c r="P24" s="331"/>
      <c r="Q24" s="327"/>
      <c r="R24" s="327"/>
      <c r="S24" s="327"/>
      <c r="T24" s="342"/>
      <c r="U24" s="329"/>
      <c r="V24" s="327"/>
      <c r="W24" s="327"/>
      <c r="X24" s="343"/>
      <c r="Y24" s="331"/>
      <c r="Z24" s="327"/>
      <c r="AA24" s="327"/>
      <c r="AB24" s="332"/>
      <c r="AC24" s="331"/>
      <c r="AD24" s="344"/>
      <c r="AE24" s="385"/>
      <c r="AF24" s="389"/>
      <c r="AG24" s="332"/>
      <c r="AH24" s="331"/>
      <c r="AI24" s="333"/>
      <c r="AJ24" s="331"/>
      <c r="AK24" s="332"/>
      <c r="AL24" s="389"/>
      <c r="AM24" s="332"/>
    </row>
    <row r="25" spans="1:41" s="377" customFormat="1" ht="27.6" x14ac:dyDescent="0.25">
      <c r="A25" s="397" t="s">
        <v>548</v>
      </c>
      <c r="B25" s="396" t="s">
        <v>557</v>
      </c>
      <c r="C25" s="361" t="s">
        <v>556</v>
      </c>
      <c r="D25" s="365" t="s">
        <v>198</v>
      </c>
      <c r="E25" s="366" t="s">
        <v>456</v>
      </c>
      <c r="F25" s="362" t="s">
        <v>175</v>
      </c>
      <c r="G25" s="367"/>
      <c r="H25" s="361" t="s">
        <v>175</v>
      </c>
      <c r="I25" s="361" t="s">
        <v>175</v>
      </c>
      <c r="J25" s="361" t="s">
        <v>175</v>
      </c>
      <c r="K25" s="361" t="s">
        <v>175</v>
      </c>
      <c r="L25" s="367"/>
      <c r="M25" s="364"/>
      <c r="N25" s="361"/>
      <c r="O25" s="356">
        <f>P25+U25</f>
        <v>0</v>
      </c>
      <c r="P25" s="370"/>
      <c r="Q25" s="371"/>
      <c r="R25" s="371"/>
      <c r="S25" s="371"/>
      <c r="T25" s="372"/>
      <c r="U25" s="373"/>
      <c r="V25" s="371"/>
      <c r="W25" s="371"/>
      <c r="X25" s="374"/>
      <c r="Y25" s="370"/>
      <c r="Z25" s="371"/>
      <c r="AA25" s="371"/>
      <c r="AB25" s="375"/>
      <c r="AC25" s="370"/>
      <c r="AD25" s="376"/>
      <c r="AE25" s="386"/>
      <c r="AF25" s="389"/>
      <c r="AG25" s="332"/>
      <c r="AH25" s="370"/>
      <c r="AI25" s="374"/>
      <c r="AJ25" s="370"/>
      <c r="AK25" s="379"/>
      <c r="AL25" s="378"/>
      <c r="AM25" s="375"/>
      <c r="AN25" s="381"/>
      <c r="AO25" s="382"/>
    </row>
    <row r="26" spans="1:41" s="377" customFormat="1" ht="48.75" customHeight="1" x14ac:dyDescent="0.25">
      <c r="A26" s="397" t="s">
        <v>548</v>
      </c>
      <c r="B26" s="396" t="s">
        <v>104</v>
      </c>
      <c r="C26" s="361" t="s">
        <v>549</v>
      </c>
      <c r="D26" s="365" t="s">
        <v>172</v>
      </c>
      <c r="E26" s="366" t="s">
        <v>199</v>
      </c>
      <c r="F26" s="362" t="s">
        <v>175</v>
      </c>
      <c r="G26" s="367"/>
      <c r="H26" s="361"/>
      <c r="I26" s="361"/>
      <c r="J26" s="361"/>
      <c r="K26" s="361" t="s">
        <v>550</v>
      </c>
      <c r="L26" s="367" t="s">
        <v>551</v>
      </c>
      <c r="M26" s="364"/>
      <c r="N26" s="361"/>
      <c r="O26" s="356">
        <f>P26+U26</f>
        <v>0</v>
      </c>
      <c r="P26" s="370"/>
      <c r="Q26" s="371"/>
      <c r="R26" s="371"/>
      <c r="S26" s="371"/>
      <c r="T26" s="372"/>
      <c r="U26" s="373"/>
      <c r="V26" s="371"/>
      <c r="W26" s="371"/>
      <c r="X26" s="374"/>
      <c r="Y26" s="370"/>
      <c r="Z26" s="371"/>
      <c r="AA26" s="371"/>
      <c r="AB26" s="375"/>
      <c r="AC26" s="370"/>
      <c r="AD26" s="376"/>
      <c r="AE26" s="386"/>
      <c r="AF26" s="389"/>
      <c r="AG26" s="332"/>
      <c r="AH26" s="370"/>
      <c r="AI26" s="374"/>
      <c r="AJ26" s="370"/>
      <c r="AK26" s="375"/>
      <c r="AL26" s="378"/>
      <c r="AM26" s="375"/>
      <c r="AN26" s="381"/>
      <c r="AO26" s="382"/>
    </row>
    <row r="27" spans="1:41" s="377" customFormat="1" ht="55.2" x14ac:dyDescent="0.25">
      <c r="A27" s="397" t="s">
        <v>548</v>
      </c>
      <c r="B27" s="396" t="s">
        <v>29</v>
      </c>
      <c r="C27" s="361" t="s">
        <v>549</v>
      </c>
      <c r="D27" s="365" t="s">
        <v>552</v>
      </c>
      <c r="E27" s="366" t="s">
        <v>293</v>
      </c>
      <c r="F27" s="362" t="s">
        <v>175</v>
      </c>
      <c r="G27" s="367"/>
      <c r="H27" s="361"/>
      <c r="I27" s="361"/>
      <c r="J27" s="361"/>
      <c r="K27" s="361" t="s">
        <v>553</v>
      </c>
      <c r="L27" s="367" t="s">
        <v>361</v>
      </c>
      <c r="M27" s="364"/>
      <c r="N27" s="361"/>
      <c r="O27" s="356">
        <f>P27+U27</f>
        <v>0</v>
      </c>
      <c r="P27" s="370"/>
      <c r="Q27" s="371"/>
      <c r="R27" s="371"/>
      <c r="S27" s="371"/>
      <c r="T27" s="372"/>
      <c r="U27" s="373"/>
      <c r="V27" s="371"/>
      <c r="W27" s="371"/>
      <c r="X27" s="374"/>
      <c r="Y27" s="370"/>
      <c r="Z27" s="371"/>
      <c r="AA27" s="371"/>
      <c r="AB27" s="375"/>
      <c r="AC27" s="370"/>
      <c r="AD27" s="376"/>
      <c r="AE27" s="386"/>
      <c r="AF27" s="389"/>
      <c r="AG27" s="332"/>
      <c r="AH27" s="370"/>
      <c r="AI27" s="374"/>
      <c r="AJ27" s="370"/>
      <c r="AK27" s="375"/>
      <c r="AL27" s="370"/>
      <c r="AM27" s="375"/>
      <c r="AN27" s="381"/>
      <c r="AO27" s="382"/>
    </row>
    <row r="28" spans="1:41" s="377" customFormat="1" ht="55.2" x14ac:dyDescent="0.25">
      <c r="A28" s="397" t="s">
        <v>548</v>
      </c>
      <c r="B28" s="396" t="s">
        <v>30</v>
      </c>
      <c r="C28" s="361" t="s">
        <v>549</v>
      </c>
      <c r="D28" s="365" t="s">
        <v>554</v>
      </c>
      <c r="E28" s="366" t="s">
        <v>182</v>
      </c>
      <c r="F28" s="362" t="s">
        <v>175</v>
      </c>
      <c r="G28" s="367"/>
      <c r="H28" s="361"/>
      <c r="I28" s="361"/>
      <c r="J28" s="361"/>
      <c r="K28" s="361" t="s">
        <v>555</v>
      </c>
      <c r="L28" s="367" t="s">
        <v>361</v>
      </c>
      <c r="M28" s="364"/>
      <c r="N28" s="361"/>
      <c r="O28" s="356">
        <f>P28+U28</f>
        <v>0</v>
      </c>
      <c r="P28" s="370"/>
      <c r="Q28" s="371"/>
      <c r="R28" s="371"/>
      <c r="S28" s="371"/>
      <c r="T28" s="372"/>
      <c r="U28" s="373"/>
      <c r="V28" s="371"/>
      <c r="W28" s="371"/>
      <c r="X28" s="374"/>
      <c r="Y28" s="370"/>
      <c r="Z28" s="371"/>
      <c r="AA28" s="371"/>
      <c r="AB28" s="375"/>
      <c r="AC28" s="370"/>
      <c r="AD28" s="376"/>
      <c r="AE28" s="386"/>
      <c r="AF28" s="389"/>
      <c r="AG28" s="332"/>
      <c r="AH28" s="370"/>
      <c r="AI28" s="374"/>
      <c r="AJ28" s="370"/>
      <c r="AK28" s="375"/>
      <c r="AL28" s="378"/>
      <c r="AM28" s="375"/>
      <c r="AN28" s="381"/>
      <c r="AO28" s="382"/>
    </row>
    <row r="29" spans="1:41" s="236" customFormat="1" x14ac:dyDescent="0.25">
      <c r="A29" s="257" t="s">
        <v>209</v>
      </c>
      <c r="B29" s="258" t="s">
        <v>111</v>
      </c>
      <c r="C29" s="258" t="s">
        <v>186</v>
      </c>
      <c r="D29" s="260" t="s">
        <v>211</v>
      </c>
      <c r="E29" s="261" t="s">
        <v>293</v>
      </c>
      <c r="F29" s="275" t="s">
        <v>213</v>
      </c>
      <c r="G29" s="263" t="s">
        <v>340</v>
      </c>
      <c r="H29" s="258" t="s">
        <v>175</v>
      </c>
      <c r="I29" s="258" t="s">
        <v>213</v>
      </c>
      <c r="J29" s="258" t="s">
        <v>472</v>
      </c>
      <c r="K29" s="258" t="s">
        <v>213</v>
      </c>
      <c r="L29" s="263" t="s">
        <v>197</v>
      </c>
      <c r="M29" s="259"/>
      <c r="N29" s="258" t="s">
        <v>340</v>
      </c>
      <c r="O29" s="265">
        <v>53213502</v>
      </c>
      <c r="P29" s="271"/>
      <c r="Q29" s="267"/>
      <c r="R29" s="267"/>
      <c r="S29" s="267"/>
      <c r="T29" s="268"/>
      <c r="U29" s="269"/>
      <c r="V29" s="267"/>
      <c r="W29" s="267"/>
      <c r="X29" s="270"/>
      <c r="Y29" s="271"/>
      <c r="Z29" s="267"/>
      <c r="AA29" s="267"/>
      <c r="AB29" s="272"/>
      <c r="AC29" s="271"/>
      <c r="AD29" s="273"/>
      <c r="AE29" s="388"/>
      <c r="AF29" s="390"/>
      <c r="AG29" s="272"/>
      <c r="AH29" s="271"/>
      <c r="AI29" s="274"/>
      <c r="AJ29" s="271"/>
      <c r="AK29" s="272"/>
      <c r="AL29" s="390"/>
      <c r="AM29" s="272"/>
    </row>
    <row r="30" spans="1:41" s="236" customFormat="1" ht="26.25" customHeight="1" x14ac:dyDescent="0.25">
      <c r="A30" s="257" t="s">
        <v>209</v>
      </c>
      <c r="B30" s="258" t="s">
        <v>112</v>
      </c>
      <c r="C30" s="258" t="s">
        <v>186</v>
      </c>
      <c r="D30" s="260" t="s">
        <v>211</v>
      </c>
      <c r="E30" s="261" t="s">
        <v>182</v>
      </c>
      <c r="F30" s="275" t="s">
        <v>192</v>
      </c>
      <c r="G30" s="263" t="s">
        <v>340</v>
      </c>
      <c r="H30" s="258" t="s">
        <v>175</v>
      </c>
      <c r="I30" s="258" t="s">
        <v>192</v>
      </c>
      <c r="J30" s="258" t="s">
        <v>192</v>
      </c>
      <c r="K30" s="258" t="s">
        <v>192</v>
      </c>
      <c r="L30" s="263" t="s">
        <v>521</v>
      </c>
      <c r="M30" s="259"/>
      <c r="N30" s="258" t="s">
        <v>340</v>
      </c>
      <c r="O30" s="265">
        <v>1815000</v>
      </c>
      <c r="P30" s="271"/>
      <c r="Q30" s="267"/>
      <c r="R30" s="267"/>
      <c r="S30" s="267"/>
      <c r="T30" s="268"/>
      <c r="U30" s="269"/>
      <c r="V30" s="267"/>
      <c r="W30" s="267"/>
      <c r="X30" s="270"/>
      <c r="Y30" s="271"/>
      <c r="Z30" s="267"/>
      <c r="AA30" s="267"/>
      <c r="AB30" s="272"/>
      <c r="AC30" s="271"/>
      <c r="AD30" s="273"/>
      <c r="AE30" s="388"/>
      <c r="AF30" s="390"/>
      <c r="AG30" s="272"/>
      <c r="AH30" s="271"/>
      <c r="AI30" s="274"/>
      <c r="AJ30" s="271"/>
      <c r="AK30" s="272"/>
      <c r="AL30" s="390"/>
      <c r="AM30" s="272"/>
    </row>
    <row r="31" spans="1:41" s="236" customFormat="1" ht="31.5" customHeight="1" x14ac:dyDescent="0.25">
      <c r="A31" s="241" t="s">
        <v>209</v>
      </c>
      <c r="B31" s="53" t="s">
        <v>113</v>
      </c>
      <c r="C31" s="53" t="s">
        <v>214</v>
      </c>
      <c r="D31" s="58" t="s">
        <v>198</v>
      </c>
      <c r="E31" s="59" t="s">
        <v>182</v>
      </c>
      <c r="F31" s="358" t="s">
        <v>213</v>
      </c>
      <c r="G31" s="246" t="s">
        <v>340</v>
      </c>
      <c r="H31" s="56" t="s">
        <v>175</v>
      </c>
      <c r="I31" s="56" t="s">
        <v>175</v>
      </c>
      <c r="J31" s="242" t="s">
        <v>458</v>
      </c>
      <c r="K31" s="56" t="s">
        <v>192</v>
      </c>
      <c r="L31" s="246" t="s">
        <v>197</v>
      </c>
      <c r="M31" s="57"/>
      <c r="N31" s="56" t="s">
        <v>340</v>
      </c>
      <c r="O31" s="249">
        <v>25000000</v>
      </c>
      <c r="P31" s="360"/>
      <c r="Q31" s="61"/>
      <c r="R31" s="61"/>
      <c r="S31" s="61"/>
      <c r="T31" s="250"/>
      <c r="U31" s="251"/>
      <c r="V31" s="61"/>
      <c r="W31" s="61"/>
      <c r="X31" s="252"/>
      <c r="Y31" s="360"/>
      <c r="Z31" s="61"/>
      <c r="AA31" s="61"/>
      <c r="AB31" s="253"/>
      <c r="AC31" s="360"/>
      <c r="AD31" s="254"/>
      <c r="AE31" s="387"/>
      <c r="AF31" s="390"/>
      <c r="AG31" s="272"/>
      <c r="AH31" s="360"/>
      <c r="AI31" s="359"/>
      <c r="AJ31" s="360"/>
      <c r="AK31" s="253"/>
      <c r="AL31" s="360"/>
      <c r="AM31" s="253"/>
    </row>
    <row r="32" spans="1:41" s="236" customFormat="1" ht="15" customHeight="1" x14ac:dyDescent="0.25">
      <c r="A32" s="257" t="s">
        <v>209</v>
      </c>
      <c r="B32" s="258" t="s">
        <v>114</v>
      </c>
      <c r="C32" s="258" t="s">
        <v>193</v>
      </c>
      <c r="D32" s="260" t="s">
        <v>211</v>
      </c>
      <c r="E32" s="261" t="s">
        <v>293</v>
      </c>
      <c r="F32" s="275" t="s">
        <v>192</v>
      </c>
      <c r="G32" s="263" t="s">
        <v>198</v>
      </c>
      <c r="H32" s="258" t="s">
        <v>175</v>
      </c>
      <c r="I32" s="264" t="s">
        <v>451</v>
      </c>
      <c r="J32" s="264" t="s">
        <v>452</v>
      </c>
      <c r="K32" s="258" t="s">
        <v>192</v>
      </c>
      <c r="L32" s="263" t="s">
        <v>539</v>
      </c>
      <c r="M32" s="259"/>
      <c r="N32" s="258" t="s">
        <v>340</v>
      </c>
      <c r="O32" s="265">
        <v>160098100</v>
      </c>
      <c r="P32" s="271"/>
      <c r="Q32" s="267"/>
      <c r="R32" s="267"/>
      <c r="S32" s="267"/>
      <c r="T32" s="268"/>
      <c r="U32" s="269"/>
      <c r="V32" s="267"/>
      <c r="W32" s="267"/>
      <c r="X32" s="270"/>
      <c r="Y32" s="271"/>
      <c r="Z32" s="267"/>
      <c r="AA32" s="267"/>
      <c r="AB32" s="272"/>
      <c r="AC32" s="271"/>
      <c r="AD32" s="273"/>
      <c r="AE32" s="388"/>
      <c r="AF32" s="390"/>
      <c r="AG32" s="272"/>
      <c r="AH32" s="271"/>
      <c r="AI32" s="274"/>
      <c r="AJ32" s="271"/>
      <c r="AK32" s="272"/>
      <c r="AL32" s="390"/>
      <c r="AM32" s="272"/>
    </row>
    <row r="33" spans="1:39" s="236" customFormat="1" ht="44.25" customHeight="1" x14ac:dyDescent="0.25">
      <c r="A33" s="241" t="s">
        <v>209</v>
      </c>
      <c r="B33" s="56" t="s">
        <v>115</v>
      </c>
      <c r="C33" s="56" t="s">
        <v>186</v>
      </c>
      <c r="D33" s="58" t="s">
        <v>360</v>
      </c>
      <c r="E33" s="59" t="s">
        <v>182</v>
      </c>
      <c r="F33" s="358" t="s">
        <v>192</v>
      </c>
      <c r="G33" s="246" t="s">
        <v>198</v>
      </c>
      <c r="H33" s="56" t="s">
        <v>175</v>
      </c>
      <c r="I33" s="242" t="s">
        <v>470</v>
      </c>
      <c r="J33" s="242" t="s">
        <v>470</v>
      </c>
      <c r="K33" s="56" t="s">
        <v>192</v>
      </c>
      <c r="L33" s="246" t="s">
        <v>229</v>
      </c>
      <c r="M33" s="57"/>
      <c r="N33" s="56" t="s">
        <v>340</v>
      </c>
      <c r="O33" s="249">
        <v>11000000</v>
      </c>
      <c r="P33" s="360"/>
      <c r="Q33" s="61"/>
      <c r="R33" s="61"/>
      <c r="S33" s="61"/>
      <c r="T33" s="250"/>
      <c r="U33" s="251"/>
      <c r="V33" s="61"/>
      <c r="W33" s="61"/>
      <c r="X33" s="252"/>
      <c r="Y33" s="360"/>
      <c r="Z33" s="61"/>
      <c r="AA33" s="61"/>
      <c r="AB33" s="253"/>
      <c r="AC33" s="360"/>
      <c r="AD33" s="254"/>
      <c r="AE33" s="387"/>
      <c r="AF33" s="390"/>
      <c r="AG33" s="272"/>
      <c r="AH33" s="360"/>
      <c r="AI33" s="359"/>
      <c r="AJ33" s="360"/>
      <c r="AK33" s="253"/>
      <c r="AL33" s="392"/>
      <c r="AM33" s="253"/>
    </row>
    <row r="34" spans="1:39" s="236" customFormat="1" ht="38.25" customHeight="1" x14ac:dyDescent="0.25">
      <c r="A34" s="241" t="s">
        <v>484</v>
      </c>
      <c r="B34" s="242" t="s">
        <v>454</v>
      </c>
      <c r="C34" s="56" t="s">
        <v>186</v>
      </c>
      <c r="D34" s="58" t="s">
        <v>211</v>
      </c>
      <c r="E34" s="59" t="s">
        <v>212</v>
      </c>
      <c r="F34" s="358" t="s">
        <v>192</v>
      </c>
      <c r="G34" s="246" t="s">
        <v>198</v>
      </c>
      <c r="H34" s="56" t="s">
        <v>175</v>
      </c>
      <c r="I34" s="242" t="s">
        <v>537</v>
      </c>
      <c r="J34" s="242" t="s">
        <v>536</v>
      </c>
      <c r="K34" s="56" t="s">
        <v>192</v>
      </c>
      <c r="L34" s="246" t="s">
        <v>197</v>
      </c>
      <c r="M34" s="57"/>
      <c r="N34" s="56" t="s">
        <v>340</v>
      </c>
      <c r="O34" s="280">
        <v>24387923.879999999</v>
      </c>
      <c r="P34" s="281"/>
      <c r="Q34" s="61"/>
      <c r="R34" s="61"/>
      <c r="S34" s="61"/>
      <c r="T34" s="250"/>
      <c r="U34" s="251"/>
      <c r="V34" s="61"/>
      <c r="W34" s="61"/>
      <c r="X34" s="252"/>
      <c r="Y34" s="360"/>
      <c r="Z34" s="61"/>
      <c r="AA34" s="61"/>
      <c r="AB34" s="253"/>
      <c r="AC34" s="360"/>
      <c r="AD34" s="254"/>
      <c r="AE34" s="387"/>
      <c r="AF34" s="390"/>
      <c r="AG34" s="272"/>
      <c r="AH34" s="360"/>
      <c r="AI34" s="359"/>
      <c r="AJ34" s="360"/>
      <c r="AK34" s="253"/>
      <c r="AL34" s="392"/>
      <c r="AM34" s="253"/>
    </row>
    <row r="35" spans="1:39" s="236" customFormat="1" ht="38.25" customHeight="1" x14ac:dyDescent="0.25">
      <c r="A35" s="257" t="s">
        <v>209</v>
      </c>
      <c r="B35" s="258" t="s">
        <v>117</v>
      </c>
      <c r="C35" s="258" t="s">
        <v>186</v>
      </c>
      <c r="D35" s="260" t="s">
        <v>416</v>
      </c>
      <c r="E35" s="261" t="s">
        <v>293</v>
      </c>
      <c r="F35" s="275" t="s">
        <v>192</v>
      </c>
      <c r="G35" s="263" t="s">
        <v>198</v>
      </c>
      <c r="H35" s="258" t="s">
        <v>175</v>
      </c>
      <c r="I35" s="264" t="s">
        <v>528</v>
      </c>
      <c r="J35" s="264" t="s">
        <v>529</v>
      </c>
      <c r="K35" s="258" t="s">
        <v>192</v>
      </c>
      <c r="L35" s="263" t="s">
        <v>471</v>
      </c>
      <c r="M35" s="259"/>
      <c r="N35" s="258" t="s">
        <v>340</v>
      </c>
      <c r="O35" s="265">
        <v>15974846</v>
      </c>
      <c r="P35" s="271"/>
      <c r="Q35" s="267"/>
      <c r="R35" s="267"/>
      <c r="S35" s="267"/>
      <c r="T35" s="268"/>
      <c r="U35" s="269"/>
      <c r="V35" s="267"/>
      <c r="W35" s="267"/>
      <c r="X35" s="270"/>
      <c r="Y35" s="271"/>
      <c r="Z35" s="267"/>
      <c r="AA35" s="267"/>
      <c r="AB35" s="272"/>
      <c r="AC35" s="271"/>
      <c r="AD35" s="273"/>
      <c r="AE35" s="388"/>
      <c r="AF35" s="390"/>
      <c r="AG35" s="272"/>
      <c r="AH35" s="271"/>
      <c r="AI35" s="274"/>
      <c r="AJ35" s="271"/>
      <c r="AK35" s="272"/>
      <c r="AL35" s="390"/>
      <c r="AM35" s="272"/>
    </row>
    <row r="36" spans="1:39" s="236" customFormat="1" ht="38.25" customHeight="1" x14ac:dyDescent="0.25">
      <c r="A36" s="257" t="s">
        <v>209</v>
      </c>
      <c r="B36" s="315" t="s">
        <v>385</v>
      </c>
      <c r="C36" s="315" t="s">
        <v>186</v>
      </c>
      <c r="D36" s="260" t="s">
        <v>211</v>
      </c>
      <c r="E36" s="261" t="s">
        <v>293</v>
      </c>
      <c r="F36" s="275" t="s">
        <v>192</v>
      </c>
      <c r="G36" s="263" t="s">
        <v>198</v>
      </c>
      <c r="H36" s="258" t="s">
        <v>175</v>
      </c>
      <c r="I36" s="264" t="s">
        <v>445</v>
      </c>
      <c r="J36" s="264" t="s">
        <v>449</v>
      </c>
      <c r="K36" s="258" t="s">
        <v>192</v>
      </c>
      <c r="L36" s="263" t="s">
        <v>450</v>
      </c>
      <c r="M36" s="259"/>
      <c r="N36" s="258" t="s">
        <v>340</v>
      </c>
      <c r="O36" s="265">
        <v>27800000</v>
      </c>
      <c r="P36" s="271"/>
      <c r="Q36" s="267"/>
      <c r="R36" s="267"/>
      <c r="S36" s="267"/>
      <c r="T36" s="268"/>
      <c r="U36" s="269"/>
      <c r="V36" s="267"/>
      <c r="W36" s="267"/>
      <c r="X36" s="270"/>
      <c r="Y36" s="271"/>
      <c r="Z36" s="267"/>
      <c r="AA36" s="267"/>
      <c r="AB36" s="272"/>
      <c r="AC36" s="271"/>
      <c r="AD36" s="273"/>
      <c r="AE36" s="388"/>
      <c r="AF36" s="390"/>
      <c r="AG36" s="272"/>
      <c r="AH36" s="271"/>
      <c r="AI36" s="274"/>
      <c r="AJ36" s="271"/>
      <c r="AK36" s="272"/>
      <c r="AL36" s="390"/>
      <c r="AM36" s="272"/>
    </row>
    <row r="37" spans="1:39" s="235" customFormat="1" ht="63" customHeight="1" x14ac:dyDescent="0.25">
      <c r="A37" s="282" t="s">
        <v>209</v>
      </c>
      <c r="B37" s="283" t="s">
        <v>475</v>
      </c>
      <c r="C37" s="318" t="s">
        <v>217</v>
      </c>
      <c r="D37" s="319" t="s">
        <v>211</v>
      </c>
      <c r="E37" s="320" t="s">
        <v>182</v>
      </c>
      <c r="F37" s="321" t="s">
        <v>175</v>
      </c>
      <c r="G37" s="322" t="s">
        <v>198</v>
      </c>
      <c r="H37" s="348" t="s">
        <v>470</v>
      </c>
      <c r="I37" s="348" t="s">
        <v>470</v>
      </c>
      <c r="J37" s="348" t="s">
        <v>446</v>
      </c>
      <c r="K37" s="318" t="s">
        <v>192</v>
      </c>
      <c r="L37" s="322" t="s">
        <v>211</v>
      </c>
      <c r="M37" s="323"/>
      <c r="N37" s="318" t="s">
        <v>340</v>
      </c>
      <c r="O37" s="326">
        <f>P37+U37</f>
        <v>0</v>
      </c>
      <c r="P37" s="331"/>
      <c r="Q37" s="327"/>
      <c r="R37" s="327"/>
      <c r="S37" s="327"/>
      <c r="T37" s="328"/>
      <c r="U37" s="329"/>
      <c r="V37" s="329"/>
      <c r="W37" s="327"/>
      <c r="X37" s="330"/>
      <c r="Y37" s="331"/>
      <c r="Z37" s="327"/>
      <c r="AA37" s="327"/>
      <c r="AB37" s="332"/>
      <c r="AC37" s="331"/>
      <c r="AD37" s="344"/>
      <c r="AE37" s="385"/>
      <c r="AF37" s="390"/>
      <c r="AG37" s="272"/>
      <c r="AH37" s="331"/>
      <c r="AI37" s="333"/>
      <c r="AJ37" s="331"/>
      <c r="AK37" s="384"/>
      <c r="AL37" s="389"/>
      <c r="AM37" s="332"/>
    </row>
    <row r="38" spans="1:39" s="236" customFormat="1" ht="31.5" customHeight="1" x14ac:dyDescent="0.25">
      <c r="A38" s="241" t="s">
        <v>209</v>
      </c>
      <c r="B38" s="56" t="s">
        <v>121</v>
      </c>
      <c r="C38" s="56" t="s">
        <v>218</v>
      </c>
      <c r="D38" s="58" t="s">
        <v>211</v>
      </c>
      <c r="E38" s="59" t="s">
        <v>212</v>
      </c>
      <c r="F38" s="358" t="s">
        <v>213</v>
      </c>
      <c r="G38" s="246" t="s">
        <v>340</v>
      </c>
      <c r="H38" s="56" t="s">
        <v>175</v>
      </c>
      <c r="I38" s="242" t="s">
        <v>522</v>
      </c>
      <c r="J38" s="56" t="s">
        <v>192</v>
      </c>
      <c r="K38" s="56" t="s">
        <v>192</v>
      </c>
      <c r="L38" s="246" t="s">
        <v>405</v>
      </c>
      <c r="M38" s="57"/>
      <c r="N38" s="56" t="s">
        <v>340</v>
      </c>
      <c r="O38" s="249">
        <v>40000000</v>
      </c>
      <c r="P38" s="360"/>
      <c r="Q38" s="61"/>
      <c r="R38" s="61"/>
      <c r="S38" s="61"/>
      <c r="T38" s="250"/>
      <c r="U38" s="251"/>
      <c r="V38" s="61"/>
      <c r="W38" s="61"/>
      <c r="X38" s="252"/>
      <c r="Y38" s="360"/>
      <c r="Z38" s="61"/>
      <c r="AA38" s="61"/>
      <c r="AB38" s="253"/>
      <c r="AC38" s="360"/>
      <c r="AD38" s="254"/>
      <c r="AE38" s="387"/>
      <c r="AF38" s="390"/>
      <c r="AG38" s="272"/>
      <c r="AH38" s="360"/>
      <c r="AI38" s="359"/>
      <c r="AJ38" s="360"/>
      <c r="AK38" s="253"/>
      <c r="AL38" s="392"/>
      <c r="AM38" s="253"/>
    </row>
    <row r="39" spans="1:39" s="236" customFormat="1" ht="27.6" x14ac:dyDescent="0.25">
      <c r="A39" s="241" t="s">
        <v>484</v>
      </c>
      <c r="B39" s="242" t="s">
        <v>453</v>
      </c>
      <c r="C39" s="56" t="s">
        <v>217</v>
      </c>
      <c r="D39" s="58" t="s">
        <v>198</v>
      </c>
      <c r="E39" s="59" t="s">
        <v>443</v>
      </c>
      <c r="F39" s="358" t="s">
        <v>175</v>
      </c>
      <c r="G39" s="246" t="s">
        <v>340</v>
      </c>
      <c r="H39" s="56" t="s">
        <v>175</v>
      </c>
      <c r="I39" s="56" t="s">
        <v>175</v>
      </c>
      <c r="J39" s="56" t="s">
        <v>175</v>
      </c>
      <c r="K39" s="56" t="s">
        <v>175</v>
      </c>
      <c r="L39" s="246" t="s">
        <v>227</v>
      </c>
      <c r="M39" s="57"/>
      <c r="N39" s="56" t="s">
        <v>340</v>
      </c>
      <c r="O39" s="280">
        <v>10538398.74</v>
      </c>
      <c r="P39" s="281"/>
      <c r="Q39" s="61"/>
      <c r="R39" s="61"/>
      <c r="S39" s="61"/>
      <c r="T39" s="250"/>
      <c r="U39" s="251"/>
      <c r="V39" s="61"/>
      <c r="W39" s="61"/>
      <c r="X39" s="252"/>
      <c r="Y39" s="360"/>
      <c r="Z39" s="61"/>
      <c r="AA39" s="61"/>
      <c r="AB39" s="253"/>
      <c r="AC39" s="360"/>
      <c r="AD39" s="254"/>
      <c r="AE39" s="387"/>
      <c r="AF39" s="390"/>
      <c r="AG39" s="272"/>
      <c r="AH39" s="360"/>
      <c r="AI39" s="336"/>
      <c r="AJ39" s="360"/>
      <c r="AK39" s="253"/>
      <c r="AL39" s="392"/>
      <c r="AM39" s="253"/>
    </row>
    <row r="40" spans="1:39" s="236" customFormat="1" ht="44.25" customHeight="1" x14ac:dyDescent="0.25">
      <c r="A40" s="241" t="s">
        <v>209</v>
      </c>
      <c r="B40" s="53" t="s">
        <v>123</v>
      </c>
      <c r="C40" s="53" t="s">
        <v>220</v>
      </c>
      <c r="D40" s="58" t="s">
        <v>211</v>
      </c>
      <c r="E40" s="59" t="s">
        <v>182</v>
      </c>
      <c r="F40" s="358" t="s">
        <v>192</v>
      </c>
      <c r="G40" s="246" t="s">
        <v>198</v>
      </c>
      <c r="H40" s="56" t="s">
        <v>175</v>
      </c>
      <c r="I40" s="242" t="s">
        <v>447</v>
      </c>
      <c r="J40" s="242" t="s">
        <v>447</v>
      </c>
      <c r="K40" s="56" t="s">
        <v>192</v>
      </c>
      <c r="L40" s="246" t="s">
        <v>211</v>
      </c>
      <c r="M40" s="57"/>
      <c r="N40" s="56" t="s">
        <v>340</v>
      </c>
      <c r="O40" s="249">
        <v>67247761</v>
      </c>
      <c r="P40" s="360"/>
      <c r="Q40" s="61"/>
      <c r="R40" s="61"/>
      <c r="S40" s="61"/>
      <c r="T40" s="250"/>
      <c r="U40" s="251"/>
      <c r="V40" s="61"/>
      <c r="W40" s="61"/>
      <c r="X40" s="252"/>
      <c r="Y40" s="360"/>
      <c r="Z40" s="61"/>
      <c r="AA40" s="61"/>
      <c r="AB40" s="253"/>
      <c r="AC40" s="360"/>
      <c r="AD40" s="254"/>
      <c r="AE40" s="387"/>
      <c r="AF40" s="390"/>
      <c r="AG40" s="272"/>
      <c r="AH40" s="360"/>
      <c r="AI40" s="336"/>
      <c r="AJ40" s="360"/>
      <c r="AK40" s="253"/>
      <c r="AL40" s="360"/>
      <c r="AM40" s="253"/>
    </row>
    <row r="41" spans="1:39" s="236" customFormat="1" ht="38.25" customHeight="1" x14ac:dyDescent="0.25">
      <c r="A41" s="241" t="s">
        <v>209</v>
      </c>
      <c r="B41" s="53" t="s">
        <v>124</v>
      </c>
      <c r="C41" s="53" t="s">
        <v>220</v>
      </c>
      <c r="D41" s="58" t="s">
        <v>211</v>
      </c>
      <c r="E41" s="59" t="s">
        <v>182</v>
      </c>
      <c r="F41" s="358" t="s">
        <v>192</v>
      </c>
      <c r="G41" s="246" t="s">
        <v>198</v>
      </c>
      <c r="H41" s="56" t="s">
        <v>175</v>
      </c>
      <c r="I41" s="56" t="s">
        <v>192</v>
      </c>
      <c r="J41" s="56" t="s">
        <v>192</v>
      </c>
      <c r="K41" s="56" t="s">
        <v>192</v>
      </c>
      <c r="L41" s="246" t="s">
        <v>211</v>
      </c>
      <c r="M41" s="57"/>
      <c r="N41" s="56" t="s">
        <v>340</v>
      </c>
      <c r="O41" s="249">
        <v>17341256.340599999</v>
      </c>
      <c r="P41" s="360"/>
      <c r="Q41" s="61"/>
      <c r="R41" s="61"/>
      <c r="S41" s="61"/>
      <c r="T41" s="250"/>
      <c r="U41" s="251"/>
      <c r="V41" s="61"/>
      <c r="W41" s="61"/>
      <c r="X41" s="252"/>
      <c r="Y41" s="360"/>
      <c r="Z41" s="61"/>
      <c r="AA41" s="61"/>
      <c r="AB41" s="253"/>
      <c r="AC41" s="360"/>
      <c r="AD41" s="254"/>
      <c r="AE41" s="387"/>
      <c r="AF41" s="390"/>
      <c r="AG41" s="272"/>
      <c r="AH41" s="360"/>
      <c r="AI41" s="359"/>
      <c r="AJ41" s="360"/>
      <c r="AK41" s="393"/>
      <c r="AL41" s="392"/>
      <c r="AM41" s="253"/>
    </row>
    <row r="42" spans="1:39" s="236" customFormat="1" ht="38.25" customHeight="1" x14ac:dyDescent="0.25">
      <c r="A42" s="257" t="s">
        <v>484</v>
      </c>
      <c r="B42" s="315" t="s">
        <v>467</v>
      </c>
      <c r="C42" s="315" t="s">
        <v>186</v>
      </c>
      <c r="D42" s="260" t="s">
        <v>211</v>
      </c>
      <c r="E42" s="261" t="s">
        <v>222</v>
      </c>
      <c r="F42" s="275" t="s">
        <v>192</v>
      </c>
      <c r="G42" s="263" t="s">
        <v>198</v>
      </c>
      <c r="H42" s="258" t="s">
        <v>175</v>
      </c>
      <c r="I42" s="264" t="s">
        <v>469</v>
      </c>
      <c r="J42" s="264" t="s">
        <v>527</v>
      </c>
      <c r="K42" s="258" t="s">
        <v>192</v>
      </c>
      <c r="L42" s="263" t="s">
        <v>197</v>
      </c>
      <c r="M42" s="259"/>
      <c r="N42" s="258" t="s">
        <v>340</v>
      </c>
      <c r="O42" s="265">
        <v>24016167</v>
      </c>
      <c r="P42" s="271"/>
      <c r="Q42" s="267"/>
      <c r="R42" s="267"/>
      <c r="S42" s="267"/>
      <c r="T42" s="268"/>
      <c r="U42" s="269"/>
      <c r="V42" s="267"/>
      <c r="W42" s="267"/>
      <c r="X42" s="270"/>
      <c r="Y42" s="271"/>
      <c r="Z42" s="267"/>
      <c r="AA42" s="267"/>
      <c r="AB42" s="272"/>
      <c r="AC42" s="271"/>
      <c r="AD42" s="273"/>
      <c r="AE42" s="388"/>
      <c r="AF42" s="390"/>
      <c r="AG42" s="272"/>
      <c r="AH42" s="271"/>
      <c r="AI42" s="274"/>
      <c r="AJ42" s="271"/>
      <c r="AK42" s="272"/>
      <c r="AL42" s="390"/>
      <c r="AM42" s="272"/>
    </row>
    <row r="43" spans="1:39" s="236" customFormat="1" ht="38.25" customHeight="1" x14ac:dyDescent="0.25">
      <c r="A43" s="257" t="s">
        <v>524</v>
      </c>
      <c r="B43" s="315" t="s">
        <v>468</v>
      </c>
      <c r="C43" s="315" t="s">
        <v>186</v>
      </c>
      <c r="D43" s="260" t="s">
        <v>211</v>
      </c>
      <c r="E43" s="261" t="s">
        <v>212</v>
      </c>
      <c r="F43" s="275" t="s">
        <v>192</v>
      </c>
      <c r="G43" s="263" t="s">
        <v>198</v>
      </c>
      <c r="H43" s="258" t="s">
        <v>175</v>
      </c>
      <c r="I43" s="264" t="s">
        <v>470</v>
      </c>
      <c r="J43" s="264" t="s">
        <v>526</v>
      </c>
      <c r="K43" s="258" t="s">
        <v>192</v>
      </c>
      <c r="L43" s="263" t="s">
        <v>197</v>
      </c>
      <c r="M43" s="259"/>
      <c r="N43" s="258" t="s">
        <v>340</v>
      </c>
      <c r="O43" s="265">
        <v>11546742</v>
      </c>
      <c r="P43" s="271"/>
      <c r="Q43" s="267"/>
      <c r="R43" s="267"/>
      <c r="S43" s="267"/>
      <c r="T43" s="268"/>
      <c r="U43" s="269"/>
      <c r="V43" s="267"/>
      <c r="W43" s="267"/>
      <c r="X43" s="270"/>
      <c r="Y43" s="271"/>
      <c r="Z43" s="267"/>
      <c r="AA43" s="267"/>
      <c r="AB43" s="272"/>
      <c r="AC43" s="271"/>
      <c r="AD43" s="273"/>
      <c r="AE43" s="388"/>
      <c r="AF43" s="390"/>
      <c r="AG43" s="272"/>
      <c r="AH43" s="271"/>
      <c r="AI43" s="274"/>
      <c r="AJ43" s="271"/>
      <c r="AK43" s="272"/>
      <c r="AL43" s="390"/>
      <c r="AM43" s="272"/>
    </row>
    <row r="44" spans="1:39" s="236" customFormat="1" ht="23.4" x14ac:dyDescent="0.25">
      <c r="A44" s="241" t="s">
        <v>484</v>
      </c>
      <c r="B44" s="53" t="s">
        <v>462</v>
      </c>
      <c r="C44" s="53" t="s">
        <v>238</v>
      </c>
      <c r="D44" s="58" t="s">
        <v>211</v>
      </c>
      <c r="E44" s="59" t="s">
        <v>191</v>
      </c>
      <c r="F44" s="358" t="s">
        <v>175</v>
      </c>
      <c r="G44" s="246" t="s">
        <v>340</v>
      </c>
      <c r="H44" s="56" t="s">
        <v>175</v>
      </c>
      <c r="I44" s="56" t="s">
        <v>175</v>
      </c>
      <c r="J44" s="56" t="s">
        <v>175</v>
      </c>
      <c r="K44" s="56" t="s">
        <v>175</v>
      </c>
      <c r="L44" s="246"/>
      <c r="M44" s="57"/>
      <c r="N44" s="56" t="s">
        <v>340</v>
      </c>
      <c r="O44" s="249">
        <v>12916371.1974</v>
      </c>
      <c r="P44" s="360"/>
      <c r="Q44" s="61"/>
      <c r="R44" s="61"/>
      <c r="S44" s="61"/>
      <c r="T44" s="250"/>
      <c r="U44" s="251"/>
      <c r="V44" s="61"/>
      <c r="W44" s="61"/>
      <c r="X44" s="252"/>
      <c r="Y44" s="360"/>
      <c r="Z44" s="61"/>
      <c r="AA44" s="61"/>
      <c r="AB44" s="253"/>
      <c r="AC44" s="360"/>
      <c r="AD44" s="254"/>
      <c r="AE44" s="387"/>
      <c r="AF44" s="390"/>
      <c r="AG44" s="272"/>
      <c r="AH44" s="360"/>
      <c r="AI44" s="359"/>
      <c r="AJ44" s="360"/>
      <c r="AK44" s="253"/>
      <c r="AL44" s="392"/>
      <c r="AM44" s="253"/>
    </row>
    <row r="45" spans="1:39" s="238" customFormat="1" ht="27.6" x14ac:dyDescent="0.25">
      <c r="A45" s="257" t="s">
        <v>524</v>
      </c>
      <c r="B45" s="315" t="s">
        <v>487</v>
      </c>
      <c r="C45" s="315" t="s">
        <v>221</v>
      </c>
      <c r="D45" s="260" t="s">
        <v>211</v>
      </c>
      <c r="E45" s="261" t="s">
        <v>182</v>
      </c>
      <c r="F45" s="275" t="s">
        <v>192</v>
      </c>
      <c r="G45" s="263" t="s">
        <v>198</v>
      </c>
      <c r="H45" s="258" t="s">
        <v>175</v>
      </c>
      <c r="I45" s="264" t="s">
        <v>523</v>
      </c>
      <c r="J45" s="264" t="s">
        <v>523</v>
      </c>
      <c r="K45" s="258" t="s">
        <v>192</v>
      </c>
      <c r="L45" s="263" t="s">
        <v>194</v>
      </c>
      <c r="M45" s="259"/>
      <c r="N45" s="258" t="s">
        <v>340</v>
      </c>
      <c r="O45" s="269">
        <v>97939512</v>
      </c>
      <c r="P45" s="271"/>
      <c r="Q45" s="267"/>
      <c r="R45" s="267"/>
      <c r="S45" s="267"/>
      <c r="T45" s="268"/>
      <c r="U45" s="269"/>
      <c r="V45" s="269"/>
      <c r="W45" s="267"/>
      <c r="X45" s="270"/>
      <c r="Y45" s="271"/>
      <c r="Z45" s="267"/>
      <c r="AA45" s="267"/>
      <c r="AB45" s="272"/>
      <c r="AC45" s="271"/>
      <c r="AD45" s="273"/>
      <c r="AE45" s="388"/>
      <c r="AF45" s="390"/>
      <c r="AG45" s="272"/>
      <c r="AH45" s="271"/>
      <c r="AI45" s="274"/>
      <c r="AJ45" s="271"/>
      <c r="AK45" s="272"/>
      <c r="AL45" s="390"/>
      <c r="AM45" s="272"/>
    </row>
    <row r="46" spans="1:39" s="236" customFormat="1" ht="27.6" x14ac:dyDescent="0.25">
      <c r="A46" s="241" t="s">
        <v>209</v>
      </c>
      <c r="B46" s="53" t="s">
        <v>517</v>
      </c>
      <c r="C46" s="53" t="s">
        <v>230</v>
      </c>
      <c r="D46" s="58" t="s">
        <v>198</v>
      </c>
      <c r="E46" s="59" t="s">
        <v>456</v>
      </c>
      <c r="F46" s="358" t="s">
        <v>213</v>
      </c>
      <c r="G46" s="246" t="s">
        <v>392</v>
      </c>
      <c r="H46" s="56" t="s">
        <v>175</v>
      </c>
      <c r="I46" s="242" t="s">
        <v>457</v>
      </c>
      <c r="J46" s="56" t="s">
        <v>192</v>
      </c>
      <c r="K46" s="56" t="s">
        <v>192</v>
      </c>
      <c r="L46" s="246" t="s">
        <v>227</v>
      </c>
      <c r="M46" s="57"/>
      <c r="N46" s="56" t="s">
        <v>340</v>
      </c>
      <c r="O46" s="249">
        <v>60000000</v>
      </c>
      <c r="P46" s="360"/>
      <c r="Q46" s="61"/>
      <c r="R46" s="61"/>
      <c r="S46" s="61"/>
      <c r="T46" s="250"/>
      <c r="U46" s="251"/>
      <c r="V46" s="61"/>
      <c r="W46" s="61"/>
      <c r="X46" s="252"/>
      <c r="Y46" s="360"/>
      <c r="Z46" s="61"/>
      <c r="AA46" s="61"/>
      <c r="AB46" s="253"/>
      <c r="AC46" s="360"/>
      <c r="AD46" s="254"/>
      <c r="AE46" s="387"/>
      <c r="AF46" s="390"/>
      <c r="AG46" s="272"/>
      <c r="AH46" s="360"/>
      <c r="AI46" s="359"/>
      <c r="AJ46" s="360"/>
      <c r="AK46" s="253"/>
      <c r="AL46" s="392"/>
      <c r="AM46" s="253"/>
    </row>
    <row r="47" spans="1:39" s="236" customFormat="1" ht="27.6" x14ac:dyDescent="0.25">
      <c r="A47" s="241" t="s">
        <v>484</v>
      </c>
      <c r="B47" s="53" t="s">
        <v>516</v>
      </c>
      <c r="C47" s="53" t="s">
        <v>299</v>
      </c>
      <c r="D47" s="58" t="s">
        <v>198</v>
      </c>
      <c r="E47" s="59" t="s">
        <v>182</v>
      </c>
      <c r="F47" s="358" t="s">
        <v>192</v>
      </c>
      <c r="G47" s="246" t="s">
        <v>198</v>
      </c>
      <c r="H47" s="56" t="s">
        <v>175</v>
      </c>
      <c r="I47" s="56" t="s">
        <v>175</v>
      </c>
      <c r="J47" s="242" t="s">
        <v>455</v>
      </c>
      <c r="K47" s="56" t="s">
        <v>192</v>
      </c>
      <c r="L47" s="246" t="s">
        <v>194</v>
      </c>
      <c r="M47" s="57"/>
      <c r="N47" s="56" t="s">
        <v>340</v>
      </c>
      <c r="O47" s="249">
        <v>9759370.2799999993</v>
      </c>
      <c r="P47" s="360"/>
      <c r="Q47" s="61"/>
      <c r="R47" s="61"/>
      <c r="S47" s="61"/>
      <c r="T47" s="250"/>
      <c r="U47" s="251"/>
      <c r="V47" s="61"/>
      <c r="W47" s="61"/>
      <c r="X47" s="252"/>
      <c r="Y47" s="360"/>
      <c r="Z47" s="61"/>
      <c r="AA47" s="61"/>
      <c r="AB47" s="253"/>
      <c r="AC47" s="360"/>
      <c r="AD47" s="254"/>
      <c r="AE47" s="387"/>
      <c r="AF47" s="390"/>
      <c r="AG47" s="272"/>
      <c r="AH47" s="360"/>
      <c r="AI47" s="359"/>
      <c r="AJ47" s="394"/>
      <c r="AK47" s="253"/>
      <c r="AL47" s="392"/>
      <c r="AM47" s="253"/>
    </row>
    <row r="48" spans="1:39" s="236" customFormat="1" ht="27.6" x14ac:dyDescent="0.25">
      <c r="A48" s="241" t="s">
        <v>484</v>
      </c>
      <c r="B48" s="354" t="s">
        <v>463</v>
      </c>
      <c r="C48" s="53" t="s">
        <v>226</v>
      </c>
      <c r="D48" s="58" t="s">
        <v>198</v>
      </c>
      <c r="E48" s="59" t="s">
        <v>182</v>
      </c>
      <c r="F48" s="358" t="s">
        <v>192</v>
      </c>
      <c r="G48" s="246" t="s">
        <v>198</v>
      </c>
      <c r="H48" s="56" t="s">
        <v>175</v>
      </c>
      <c r="I48" s="56" t="s">
        <v>488</v>
      </c>
      <c r="J48" s="56" t="s">
        <v>488</v>
      </c>
      <c r="K48" s="56" t="s">
        <v>192</v>
      </c>
      <c r="L48" s="246" t="s">
        <v>194</v>
      </c>
      <c r="M48" s="57"/>
      <c r="N48" s="56" t="s">
        <v>340</v>
      </c>
      <c r="O48" s="249">
        <v>14231210.98</v>
      </c>
      <c r="P48" s="360"/>
      <c r="Q48" s="61"/>
      <c r="R48" s="61"/>
      <c r="S48" s="61"/>
      <c r="T48" s="250"/>
      <c r="U48" s="251"/>
      <c r="V48" s="61"/>
      <c r="W48" s="61"/>
      <c r="X48" s="252"/>
      <c r="Y48" s="360"/>
      <c r="Z48" s="61"/>
      <c r="AA48" s="61"/>
      <c r="AB48" s="253"/>
      <c r="AC48" s="360"/>
      <c r="AD48" s="254"/>
      <c r="AE48" s="387"/>
      <c r="AF48" s="390"/>
      <c r="AG48" s="272"/>
      <c r="AH48" s="360"/>
      <c r="AI48" s="359"/>
      <c r="AJ48" s="360"/>
      <c r="AK48" s="253"/>
      <c r="AL48" s="392"/>
      <c r="AM48" s="253"/>
    </row>
    <row r="49" spans="1:40" s="236" customFormat="1" ht="27.6" x14ac:dyDescent="0.25">
      <c r="A49" s="257" t="s">
        <v>484</v>
      </c>
      <c r="B49" s="315" t="s">
        <v>459</v>
      </c>
      <c r="C49" s="315" t="s">
        <v>218</v>
      </c>
      <c r="D49" s="260" t="s">
        <v>211</v>
      </c>
      <c r="E49" s="261" t="s">
        <v>460</v>
      </c>
      <c r="F49" s="275" t="s">
        <v>175</v>
      </c>
      <c r="G49" s="263" t="s">
        <v>340</v>
      </c>
      <c r="H49" s="258" t="s">
        <v>175</v>
      </c>
      <c r="I49" s="258" t="s">
        <v>175</v>
      </c>
      <c r="J49" s="258" t="s">
        <v>175</v>
      </c>
      <c r="K49" s="258" t="s">
        <v>175</v>
      </c>
      <c r="L49" s="263" t="s">
        <v>471</v>
      </c>
      <c r="M49" s="259"/>
      <c r="N49" s="258" t="s">
        <v>340</v>
      </c>
      <c r="O49" s="265">
        <v>32032514</v>
      </c>
      <c r="P49" s="271"/>
      <c r="Q49" s="267"/>
      <c r="R49" s="267"/>
      <c r="S49" s="267"/>
      <c r="T49" s="268"/>
      <c r="U49" s="269"/>
      <c r="V49" s="267"/>
      <c r="W49" s="267"/>
      <c r="X49" s="270"/>
      <c r="Y49" s="271"/>
      <c r="Z49" s="267"/>
      <c r="AA49" s="267"/>
      <c r="AB49" s="272"/>
      <c r="AC49" s="271"/>
      <c r="AD49" s="273"/>
      <c r="AE49" s="388"/>
      <c r="AF49" s="390"/>
      <c r="AG49" s="272"/>
      <c r="AH49" s="271"/>
      <c r="AI49" s="274"/>
      <c r="AJ49" s="271"/>
      <c r="AK49" s="272"/>
      <c r="AL49" s="390"/>
      <c r="AM49" s="272"/>
    </row>
    <row r="50" spans="1:40" s="236" customFormat="1" ht="27.6" x14ac:dyDescent="0.25">
      <c r="A50" s="257" t="s">
        <v>209</v>
      </c>
      <c r="B50" s="315" t="s">
        <v>386</v>
      </c>
      <c r="C50" s="315" t="s">
        <v>218</v>
      </c>
      <c r="D50" s="260" t="s">
        <v>211</v>
      </c>
      <c r="E50" s="261" t="s">
        <v>199</v>
      </c>
      <c r="F50" s="275" t="s">
        <v>192</v>
      </c>
      <c r="G50" s="263" t="s">
        <v>198</v>
      </c>
      <c r="H50" s="258" t="s">
        <v>175</v>
      </c>
      <c r="I50" s="258" t="s">
        <v>192</v>
      </c>
      <c r="J50" s="258" t="s">
        <v>192</v>
      </c>
      <c r="K50" s="258" t="s">
        <v>192</v>
      </c>
      <c r="L50" s="263" t="s">
        <v>448</v>
      </c>
      <c r="M50" s="259"/>
      <c r="N50" s="258" t="s">
        <v>340</v>
      </c>
      <c r="O50" s="265">
        <v>41686254</v>
      </c>
      <c r="P50" s="271"/>
      <c r="Q50" s="267"/>
      <c r="R50" s="267"/>
      <c r="S50" s="267"/>
      <c r="T50" s="268"/>
      <c r="U50" s="269"/>
      <c r="V50" s="267"/>
      <c r="W50" s="267"/>
      <c r="X50" s="270"/>
      <c r="Y50" s="271"/>
      <c r="Z50" s="267"/>
      <c r="AA50" s="267"/>
      <c r="AB50" s="272"/>
      <c r="AC50" s="271"/>
      <c r="AD50" s="273"/>
      <c r="AE50" s="388"/>
      <c r="AF50" s="390"/>
      <c r="AG50" s="272"/>
      <c r="AH50" s="271"/>
      <c r="AI50" s="274"/>
      <c r="AJ50" s="271"/>
      <c r="AK50" s="272"/>
      <c r="AL50" s="390"/>
      <c r="AM50" s="272"/>
    </row>
    <row r="51" spans="1:40" s="236" customFormat="1" x14ac:dyDescent="0.25">
      <c r="A51" s="257" t="s">
        <v>209</v>
      </c>
      <c r="B51" s="315" t="s">
        <v>135</v>
      </c>
      <c r="C51" s="315" t="s">
        <v>218</v>
      </c>
      <c r="D51" s="260" t="s">
        <v>360</v>
      </c>
      <c r="E51" s="261" t="s">
        <v>182</v>
      </c>
      <c r="F51" s="275" t="s">
        <v>175</v>
      </c>
      <c r="G51" s="263" t="s">
        <v>340</v>
      </c>
      <c r="H51" s="258" t="s">
        <v>175</v>
      </c>
      <c r="I51" s="258" t="s">
        <v>175</v>
      </c>
      <c r="J51" s="258" t="s">
        <v>175</v>
      </c>
      <c r="K51" s="258" t="s">
        <v>175</v>
      </c>
      <c r="L51" s="263" t="s">
        <v>448</v>
      </c>
      <c r="M51" s="259"/>
      <c r="N51" s="258" t="s">
        <v>340</v>
      </c>
      <c r="O51" s="265">
        <v>19000000</v>
      </c>
      <c r="P51" s="271"/>
      <c r="Q51" s="267"/>
      <c r="R51" s="267"/>
      <c r="S51" s="267"/>
      <c r="T51" s="268"/>
      <c r="U51" s="269"/>
      <c r="V51" s="267"/>
      <c r="W51" s="267"/>
      <c r="X51" s="270"/>
      <c r="Y51" s="271"/>
      <c r="Z51" s="267"/>
      <c r="AA51" s="267"/>
      <c r="AB51" s="272"/>
      <c r="AC51" s="271"/>
      <c r="AD51" s="273"/>
      <c r="AE51" s="388"/>
      <c r="AF51" s="390"/>
      <c r="AG51" s="272"/>
      <c r="AH51" s="271"/>
      <c r="AI51" s="274"/>
      <c r="AJ51" s="271"/>
      <c r="AK51" s="272"/>
      <c r="AL51" s="390"/>
      <c r="AM51" s="272"/>
    </row>
    <row r="52" spans="1:40" s="238" customFormat="1" ht="27.6" x14ac:dyDescent="0.25">
      <c r="A52" s="257" t="s">
        <v>484</v>
      </c>
      <c r="B52" s="315" t="s">
        <v>479</v>
      </c>
      <c r="C52" s="315" t="s">
        <v>228</v>
      </c>
      <c r="D52" s="260" t="s">
        <v>211</v>
      </c>
      <c r="E52" s="261" t="s">
        <v>222</v>
      </c>
      <c r="F52" s="275" t="s">
        <v>213</v>
      </c>
      <c r="G52" s="263" t="s">
        <v>340</v>
      </c>
      <c r="H52" s="258" t="s">
        <v>175</v>
      </c>
      <c r="I52" s="264" t="s">
        <v>175</v>
      </c>
      <c r="J52" s="264" t="s">
        <v>525</v>
      </c>
      <c r="K52" s="258" t="s">
        <v>192</v>
      </c>
      <c r="L52" s="263" t="s">
        <v>194</v>
      </c>
      <c r="M52" s="259"/>
      <c r="N52" s="258" t="s">
        <v>340</v>
      </c>
      <c r="O52" s="265">
        <v>10765177</v>
      </c>
      <c r="P52" s="265"/>
      <c r="Q52" s="267"/>
      <c r="R52" s="267"/>
      <c r="S52" s="267"/>
      <c r="T52" s="268"/>
      <c r="U52" s="352"/>
      <c r="V52" s="352"/>
      <c r="W52" s="267"/>
      <c r="X52" s="270"/>
      <c r="Y52" s="271"/>
      <c r="Z52" s="267"/>
      <c r="AA52" s="267"/>
      <c r="AB52" s="272"/>
      <c r="AC52" s="271"/>
      <c r="AD52" s="273"/>
      <c r="AE52" s="388"/>
      <c r="AF52" s="390"/>
      <c r="AG52" s="272"/>
      <c r="AH52" s="271"/>
      <c r="AI52" s="274"/>
      <c r="AJ52" s="271"/>
      <c r="AK52" s="272"/>
      <c r="AL52" s="390"/>
      <c r="AM52" s="272"/>
    </row>
    <row r="53" spans="1:40" s="298" customFormat="1" ht="34.200000000000003" x14ac:dyDescent="0.25">
      <c r="A53" s="282" t="s">
        <v>484</v>
      </c>
      <c r="B53" s="283" t="s">
        <v>481</v>
      </c>
      <c r="C53" s="283" t="s">
        <v>205</v>
      </c>
      <c r="D53" s="284" t="s">
        <v>176</v>
      </c>
      <c r="E53" s="285" t="s">
        <v>293</v>
      </c>
      <c r="F53" s="286" t="s">
        <v>372</v>
      </c>
      <c r="G53" s="287" t="s">
        <v>337</v>
      </c>
      <c r="H53" s="288" t="s">
        <v>478</v>
      </c>
      <c r="I53" s="288" t="s">
        <v>478</v>
      </c>
      <c r="J53" s="288" t="s">
        <v>373</v>
      </c>
      <c r="K53" s="283" t="s">
        <v>192</v>
      </c>
      <c r="L53" s="287" t="s">
        <v>340</v>
      </c>
      <c r="M53" s="289"/>
      <c r="N53" s="283"/>
      <c r="O53" s="290">
        <v>13905704.66</v>
      </c>
      <c r="P53" s="291"/>
      <c r="Q53" s="292"/>
      <c r="R53" s="292"/>
      <c r="S53" s="292"/>
      <c r="T53" s="250"/>
      <c r="U53" s="293"/>
      <c r="V53" s="293"/>
      <c r="W53" s="292"/>
      <c r="X53" s="294"/>
      <c r="Y53" s="291"/>
      <c r="Z53" s="292"/>
      <c r="AA53" s="292"/>
      <c r="AB53" s="295"/>
      <c r="AC53" s="291"/>
      <c r="AD53" s="296"/>
      <c r="AE53" s="383"/>
      <c r="AF53" s="391"/>
      <c r="AG53" s="295"/>
      <c r="AH53" s="360"/>
      <c r="AI53" s="297"/>
      <c r="AJ53" s="360"/>
      <c r="AK53" s="295"/>
      <c r="AL53" s="391"/>
      <c r="AM53" s="295"/>
    </row>
    <row r="54" spans="1:40" s="298" customFormat="1" ht="34.200000000000003" x14ac:dyDescent="0.25">
      <c r="A54" s="282" t="s">
        <v>267</v>
      </c>
      <c r="B54" s="283" t="s">
        <v>371</v>
      </c>
      <c r="C54" s="283" t="s">
        <v>205</v>
      </c>
      <c r="D54" s="284" t="s">
        <v>338</v>
      </c>
      <c r="E54" s="285" t="s">
        <v>293</v>
      </c>
      <c r="F54" s="299" t="s">
        <v>192</v>
      </c>
      <c r="G54" s="287" t="s">
        <v>381</v>
      </c>
      <c r="H54" s="288" t="s">
        <v>518</v>
      </c>
      <c r="I54" s="288" t="s">
        <v>518</v>
      </c>
      <c r="J54" s="288" t="s">
        <v>518</v>
      </c>
      <c r="K54" s="283" t="s">
        <v>192</v>
      </c>
      <c r="L54" s="287" t="s">
        <v>340</v>
      </c>
      <c r="M54" s="289"/>
      <c r="N54" s="283"/>
      <c r="O54" s="290">
        <v>15195000</v>
      </c>
      <c r="P54" s="291"/>
      <c r="Q54" s="292"/>
      <c r="R54" s="292"/>
      <c r="S54" s="292"/>
      <c r="T54" s="250"/>
      <c r="U54" s="293"/>
      <c r="V54" s="293"/>
      <c r="W54" s="292"/>
      <c r="X54" s="294"/>
      <c r="Y54" s="291"/>
      <c r="Z54" s="292"/>
      <c r="AA54" s="292"/>
      <c r="AB54" s="295"/>
      <c r="AC54" s="291"/>
      <c r="AD54" s="296"/>
      <c r="AE54" s="383"/>
      <c r="AF54" s="391"/>
      <c r="AG54" s="295"/>
      <c r="AH54" s="360"/>
      <c r="AI54" s="297"/>
      <c r="AJ54" s="360"/>
      <c r="AK54" s="295"/>
      <c r="AL54" s="391"/>
      <c r="AM54" s="295"/>
    </row>
    <row r="55" spans="1:40" s="298" customFormat="1" ht="34.200000000000003" x14ac:dyDescent="0.25">
      <c r="A55" s="282" t="s">
        <v>267</v>
      </c>
      <c r="B55" s="283" t="s">
        <v>35</v>
      </c>
      <c r="C55" s="283" t="s">
        <v>206</v>
      </c>
      <c r="D55" s="284" t="s">
        <v>269</v>
      </c>
      <c r="E55" s="285" t="s">
        <v>293</v>
      </c>
      <c r="F55" s="286" t="s">
        <v>374</v>
      </c>
      <c r="G55" s="287" t="s">
        <v>381</v>
      </c>
      <c r="H55" s="288" t="s">
        <v>538</v>
      </c>
      <c r="I55" s="288" t="s">
        <v>538</v>
      </c>
      <c r="J55" s="288" t="s">
        <v>538</v>
      </c>
      <c r="K55" s="283" t="s">
        <v>192</v>
      </c>
      <c r="L55" s="287" t="s">
        <v>340</v>
      </c>
      <c r="M55" s="289"/>
      <c r="N55" s="283"/>
      <c r="O55" s="290">
        <v>21180000</v>
      </c>
      <c r="P55" s="291"/>
      <c r="Q55" s="292"/>
      <c r="R55" s="292"/>
      <c r="S55" s="292"/>
      <c r="T55" s="250"/>
      <c r="U55" s="293"/>
      <c r="V55" s="293"/>
      <c r="W55" s="292"/>
      <c r="X55" s="294"/>
      <c r="Y55" s="291"/>
      <c r="Z55" s="292"/>
      <c r="AA55" s="292"/>
      <c r="AB55" s="295"/>
      <c r="AC55" s="291"/>
      <c r="AD55" s="296"/>
      <c r="AE55" s="383"/>
      <c r="AF55" s="391"/>
      <c r="AG55" s="295"/>
      <c r="AH55" s="360"/>
      <c r="AI55" s="297"/>
      <c r="AJ55" s="360"/>
      <c r="AK55" s="295"/>
      <c r="AL55" s="360"/>
      <c r="AM55" s="295"/>
    </row>
    <row r="56" spans="1:40" s="298" customFormat="1" ht="34.200000000000003" x14ac:dyDescent="0.25">
      <c r="A56" s="282" t="s">
        <v>267</v>
      </c>
      <c r="B56" s="283" t="s">
        <v>410</v>
      </c>
      <c r="C56" s="283" t="s">
        <v>409</v>
      </c>
      <c r="D56" s="284" t="s">
        <v>223</v>
      </c>
      <c r="E56" s="285" t="s">
        <v>293</v>
      </c>
      <c r="F56" s="286" t="s">
        <v>192</v>
      </c>
      <c r="G56" s="287" t="s">
        <v>361</v>
      </c>
      <c r="H56" s="288" t="s">
        <v>519</v>
      </c>
      <c r="I56" s="288" t="s">
        <v>519</v>
      </c>
      <c r="J56" s="288" t="s">
        <v>519</v>
      </c>
      <c r="K56" s="283" t="s">
        <v>192</v>
      </c>
      <c r="L56" s="287"/>
      <c r="M56" s="289"/>
      <c r="N56" s="283"/>
      <c r="O56" s="290">
        <v>14960850</v>
      </c>
      <c r="P56" s="291"/>
      <c r="Q56" s="292"/>
      <c r="R56" s="292"/>
      <c r="S56" s="292"/>
      <c r="T56" s="250"/>
      <c r="U56" s="293"/>
      <c r="V56" s="293"/>
      <c r="W56" s="292"/>
      <c r="X56" s="294"/>
      <c r="Y56" s="291"/>
      <c r="Z56" s="292"/>
      <c r="AA56" s="292"/>
      <c r="AB56" s="295"/>
      <c r="AC56" s="291"/>
      <c r="AD56" s="296"/>
      <c r="AE56" s="383"/>
      <c r="AF56" s="391"/>
      <c r="AG56" s="295"/>
      <c r="AH56" s="360"/>
      <c r="AI56" s="297"/>
      <c r="AJ56" s="360"/>
      <c r="AK56" s="295"/>
      <c r="AL56" s="391"/>
      <c r="AM56" s="295"/>
    </row>
    <row r="57" spans="1:40" s="236" customFormat="1" ht="28.5" customHeight="1" x14ac:dyDescent="0.25">
      <c r="A57" s="282" t="s">
        <v>267</v>
      </c>
      <c r="B57" s="53" t="s">
        <v>440</v>
      </c>
      <c r="C57" s="53" t="s">
        <v>186</v>
      </c>
      <c r="D57" s="58" t="s">
        <v>381</v>
      </c>
      <c r="E57" s="59" t="s">
        <v>199</v>
      </c>
      <c r="F57" s="300" t="s">
        <v>192</v>
      </c>
      <c r="G57" s="287" t="s">
        <v>358</v>
      </c>
      <c r="H57" s="56" t="s">
        <v>192</v>
      </c>
      <c r="I57" s="56" t="s">
        <v>192</v>
      </c>
      <c r="J57" s="56" t="s">
        <v>192</v>
      </c>
      <c r="K57" s="56" t="s">
        <v>192</v>
      </c>
      <c r="L57" s="246" t="s">
        <v>340</v>
      </c>
      <c r="M57" s="57"/>
      <c r="N57" s="56"/>
      <c r="O57" s="249">
        <v>45505500</v>
      </c>
      <c r="P57" s="291"/>
      <c r="Q57" s="61"/>
      <c r="R57" s="61"/>
      <c r="S57" s="61"/>
      <c r="T57" s="250"/>
      <c r="U57" s="251"/>
      <c r="V57" s="251"/>
      <c r="W57" s="61"/>
      <c r="X57" s="252"/>
      <c r="Y57" s="360"/>
      <c r="Z57" s="61"/>
      <c r="AA57" s="61"/>
      <c r="AB57" s="253"/>
      <c r="AC57" s="360"/>
      <c r="AD57" s="254"/>
      <c r="AE57" s="387"/>
      <c r="AF57" s="391"/>
      <c r="AG57" s="295"/>
      <c r="AH57" s="360"/>
      <c r="AI57" s="359"/>
      <c r="AJ57" s="360"/>
      <c r="AK57" s="253"/>
      <c r="AL57" s="360"/>
      <c r="AM57" s="253"/>
    </row>
    <row r="58" spans="1:40" s="236" customFormat="1" ht="66" x14ac:dyDescent="0.25">
      <c r="A58" s="241" t="s">
        <v>484</v>
      </c>
      <c r="B58" s="242" t="s">
        <v>535</v>
      </c>
      <c r="C58" s="56" t="s">
        <v>185</v>
      </c>
      <c r="D58" s="58" t="s">
        <v>181</v>
      </c>
      <c r="E58" s="59" t="s">
        <v>534</v>
      </c>
      <c r="F58" s="255" t="s">
        <v>391</v>
      </c>
      <c r="G58" s="246" t="s">
        <v>176</v>
      </c>
      <c r="H58" s="56" t="s">
        <v>175</v>
      </c>
      <c r="I58" s="242" t="s">
        <v>398</v>
      </c>
      <c r="J58" s="242" t="s">
        <v>398</v>
      </c>
      <c r="K58" s="56" t="s">
        <v>192</v>
      </c>
      <c r="L58" s="246" t="s">
        <v>530</v>
      </c>
      <c r="M58" s="57"/>
      <c r="N58" s="56" t="s">
        <v>340</v>
      </c>
      <c r="O58" s="249">
        <v>21526124.550727997</v>
      </c>
      <c r="P58" s="360"/>
      <c r="Q58" s="61"/>
      <c r="R58" s="61"/>
      <c r="S58" s="61"/>
      <c r="T58" s="250"/>
      <c r="U58" s="251"/>
      <c r="V58" s="61"/>
      <c r="W58" s="61"/>
      <c r="X58" s="252"/>
      <c r="Y58" s="360"/>
      <c r="Z58" s="61"/>
      <c r="AA58" s="61"/>
      <c r="AB58" s="253"/>
      <c r="AC58" s="360"/>
      <c r="AD58" s="254"/>
      <c r="AE58" s="387"/>
      <c r="AF58" s="392"/>
      <c r="AG58" s="253"/>
      <c r="AH58" s="360"/>
      <c r="AI58" s="359"/>
      <c r="AJ58" s="360"/>
      <c r="AK58" s="253"/>
      <c r="AL58" s="392"/>
      <c r="AM58" s="253"/>
      <c r="AN58" s="240"/>
    </row>
    <row r="59" spans="1:40" s="236" customFormat="1" ht="27.6" x14ac:dyDescent="0.25">
      <c r="A59" s="241" t="s">
        <v>484</v>
      </c>
      <c r="B59" s="56" t="s">
        <v>434</v>
      </c>
      <c r="C59" s="56" t="s">
        <v>437</v>
      </c>
      <c r="D59" s="58" t="s">
        <v>381</v>
      </c>
      <c r="E59" s="59" t="s">
        <v>480</v>
      </c>
      <c r="F59" s="245" t="s">
        <v>438</v>
      </c>
      <c r="G59" s="246" t="s">
        <v>223</v>
      </c>
      <c r="H59" s="242" t="s">
        <v>438</v>
      </c>
      <c r="I59" s="242" t="s">
        <v>438</v>
      </c>
      <c r="J59" s="242" t="s">
        <v>532</v>
      </c>
      <c r="K59" s="56" t="s">
        <v>192</v>
      </c>
      <c r="L59" s="246" t="s">
        <v>533</v>
      </c>
      <c r="M59" s="57"/>
      <c r="N59" s="56" t="s">
        <v>340</v>
      </c>
      <c r="O59" s="249">
        <v>8931844.7773780003</v>
      </c>
      <c r="P59" s="256"/>
      <c r="Q59" s="240"/>
      <c r="R59" s="61"/>
      <c r="S59" s="61"/>
      <c r="T59" s="250"/>
      <c r="U59" s="251"/>
      <c r="V59" s="61"/>
      <c r="W59" s="251"/>
      <c r="X59" s="252"/>
      <c r="Y59" s="360"/>
      <c r="Z59" s="61"/>
      <c r="AA59" s="61"/>
      <c r="AB59" s="253"/>
      <c r="AC59" s="360"/>
      <c r="AD59" s="254"/>
      <c r="AE59" s="387"/>
      <c r="AF59" s="392"/>
      <c r="AG59" s="253"/>
      <c r="AH59" s="360"/>
      <c r="AI59" s="359"/>
      <c r="AJ59" s="360"/>
      <c r="AK59" s="253"/>
      <c r="AL59" s="392"/>
      <c r="AM59" s="253"/>
    </row>
    <row r="60" spans="1:40" s="236" customFormat="1" ht="23.4" x14ac:dyDescent="0.25">
      <c r="A60" s="241" t="s">
        <v>484</v>
      </c>
      <c r="B60" s="56" t="s">
        <v>435</v>
      </c>
      <c r="C60" s="56" t="s">
        <v>437</v>
      </c>
      <c r="D60" s="58" t="s">
        <v>381</v>
      </c>
      <c r="E60" s="59" t="s">
        <v>483</v>
      </c>
      <c r="F60" s="358" t="s">
        <v>175</v>
      </c>
      <c r="G60" s="246" t="s">
        <v>175</v>
      </c>
      <c r="H60" s="56" t="s">
        <v>175</v>
      </c>
      <c r="I60" s="56" t="s">
        <v>175</v>
      </c>
      <c r="J60" s="56" t="s">
        <v>175</v>
      </c>
      <c r="K60" s="56" t="s">
        <v>175</v>
      </c>
      <c r="L60" s="246" t="s">
        <v>531</v>
      </c>
      <c r="M60" s="57"/>
      <c r="N60" s="56"/>
      <c r="O60" s="249">
        <v>8044889.6319333334</v>
      </c>
      <c r="P60" s="256"/>
      <c r="Q60" s="61"/>
      <c r="R60" s="61"/>
      <c r="S60" s="61"/>
      <c r="T60" s="250"/>
      <c r="U60" s="251"/>
      <c r="V60" s="61"/>
      <c r="W60" s="251"/>
      <c r="X60" s="252"/>
      <c r="Y60" s="360"/>
      <c r="Z60" s="61"/>
      <c r="AA60" s="61"/>
      <c r="AB60" s="253"/>
      <c r="AC60" s="360"/>
      <c r="AD60" s="254"/>
      <c r="AE60" s="387"/>
      <c r="AF60" s="392"/>
      <c r="AG60" s="253"/>
      <c r="AH60" s="360"/>
      <c r="AI60" s="359"/>
      <c r="AJ60" s="360"/>
      <c r="AK60" s="253"/>
      <c r="AL60" s="392"/>
      <c r="AM60" s="253"/>
      <c r="AN60" s="240"/>
    </row>
    <row r="61" spans="1:40" s="238" customFormat="1" ht="66" x14ac:dyDescent="0.25">
      <c r="A61" s="257" t="s">
        <v>484</v>
      </c>
      <c r="B61" s="258" t="s">
        <v>436</v>
      </c>
      <c r="C61" s="258" t="s">
        <v>185</v>
      </c>
      <c r="D61" s="260" t="s">
        <v>358</v>
      </c>
      <c r="E61" s="261" t="s">
        <v>534</v>
      </c>
      <c r="F61" s="262" t="s">
        <v>391</v>
      </c>
      <c r="G61" s="263" t="s">
        <v>176</v>
      </c>
      <c r="H61" s="258" t="s">
        <v>175</v>
      </c>
      <c r="I61" s="264" t="s">
        <v>398</v>
      </c>
      <c r="J61" s="264" t="s">
        <v>444</v>
      </c>
      <c r="K61" s="258" t="s">
        <v>192</v>
      </c>
      <c r="L61" s="263" t="s">
        <v>530</v>
      </c>
      <c r="M61" s="259"/>
      <c r="N61" s="258"/>
      <c r="O61" s="265">
        <v>15584387.378194666</v>
      </c>
      <c r="P61" s="266"/>
      <c r="Q61" s="267"/>
      <c r="R61" s="267"/>
      <c r="S61" s="267"/>
      <c r="T61" s="268"/>
      <c r="U61" s="269"/>
      <c r="V61" s="267"/>
      <c r="W61" s="267"/>
      <c r="X61" s="270"/>
      <c r="Y61" s="271"/>
      <c r="Z61" s="267"/>
      <c r="AA61" s="267"/>
      <c r="AB61" s="272"/>
      <c r="AC61" s="271"/>
      <c r="AD61" s="273"/>
      <c r="AE61" s="388"/>
      <c r="AF61" s="392"/>
      <c r="AG61" s="253"/>
      <c r="AH61" s="271"/>
      <c r="AI61" s="274"/>
      <c r="AJ61" s="271"/>
      <c r="AK61" s="395"/>
      <c r="AL61" s="390"/>
      <c r="AM61" s="272"/>
      <c r="AN61" s="239"/>
    </row>
    <row r="62" spans="1:40" s="238" customFormat="1" ht="41.4" x14ac:dyDescent="0.25">
      <c r="A62" s="257" t="s">
        <v>484</v>
      </c>
      <c r="B62" s="264" t="s">
        <v>363</v>
      </c>
      <c r="C62" s="258" t="s">
        <v>277</v>
      </c>
      <c r="D62" s="316" t="s">
        <v>338</v>
      </c>
      <c r="E62" s="261" t="s">
        <v>540</v>
      </c>
      <c r="F62" s="275" t="s">
        <v>175</v>
      </c>
      <c r="G62" s="263" t="s">
        <v>338</v>
      </c>
      <c r="H62" s="258" t="s">
        <v>175</v>
      </c>
      <c r="I62" s="258" t="s">
        <v>192</v>
      </c>
      <c r="J62" s="264" t="s">
        <v>433</v>
      </c>
      <c r="K62" s="258" t="s">
        <v>192</v>
      </c>
      <c r="L62" s="263" t="s">
        <v>541</v>
      </c>
      <c r="M62" s="259"/>
      <c r="N62" s="258" t="s">
        <v>340</v>
      </c>
      <c r="O62" s="276">
        <v>13319522</v>
      </c>
      <c r="P62" s="279"/>
      <c r="Q62" s="279"/>
      <c r="R62" s="267"/>
      <c r="S62" s="267"/>
      <c r="T62" s="277"/>
      <c r="U62" s="269"/>
      <c r="V62" s="269"/>
      <c r="W62" s="269"/>
      <c r="X62" s="274"/>
      <c r="Y62" s="271"/>
      <c r="Z62" s="267"/>
      <c r="AA62" s="267"/>
      <c r="AB62" s="272"/>
      <c r="AC62" s="278"/>
      <c r="AD62" s="273"/>
      <c r="AE62" s="388"/>
      <c r="AF62" s="392"/>
      <c r="AG62" s="253"/>
      <c r="AH62" s="271"/>
      <c r="AI62" s="274"/>
      <c r="AJ62" s="271"/>
      <c r="AK62" s="272"/>
      <c r="AL62" s="390"/>
      <c r="AM62" s="272"/>
    </row>
    <row r="63" spans="1:40" s="236" customFormat="1" ht="41.4" x14ac:dyDescent="0.25">
      <c r="A63" s="241" t="s">
        <v>484</v>
      </c>
      <c r="B63" s="242" t="s">
        <v>364</v>
      </c>
      <c r="C63" s="56" t="s">
        <v>226</v>
      </c>
      <c r="D63" s="335" t="s">
        <v>338</v>
      </c>
      <c r="E63" s="59" t="s">
        <v>293</v>
      </c>
      <c r="F63" s="358" t="s">
        <v>175</v>
      </c>
      <c r="G63" s="246" t="s">
        <v>338</v>
      </c>
      <c r="H63" s="56" t="s">
        <v>175</v>
      </c>
      <c r="I63" s="56" t="s">
        <v>192</v>
      </c>
      <c r="J63" s="242" t="s">
        <v>433</v>
      </c>
      <c r="K63" s="56" t="s">
        <v>192</v>
      </c>
      <c r="L63" s="246" t="s">
        <v>340</v>
      </c>
      <c r="M63" s="57"/>
      <c r="N63" s="56" t="s">
        <v>340</v>
      </c>
      <c r="O63" s="280">
        <v>50204212</v>
      </c>
      <c r="P63" s="336"/>
      <c r="Q63" s="359"/>
      <c r="R63" s="61"/>
      <c r="S63" s="61"/>
      <c r="T63" s="301"/>
      <c r="U63" s="251"/>
      <c r="V63" s="251"/>
      <c r="W63" s="251"/>
      <c r="X63" s="359"/>
      <c r="Y63" s="360"/>
      <c r="Z63" s="61"/>
      <c r="AA63" s="61"/>
      <c r="AB63" s="253"/>
      <c r="AC63" s="337"/>
      <c r="AD63" s="254"/>
      <c r="AE63" s="387"/>
      <c r="AF63" s="392"/>
      <c r="AG63" s="253"/>
      <c r="AH63" s="360"/>
      <c r="AI63" s="359"/>
      <c r="AJ63" s="360"/>
      <c r="AK63" s="253"/>
      <c r="AL63" s="392"/>
      <c r="AM63" s="253"/>
    </row>
    <row r="64" spans="1:40" s="236" customFormat="1" ht="41.4" x14ac:dyDescent="0.25">
      <c r="A64" s="241" t="s">
        <v>484</v>
      </c>
      <c r="B64" s="242" t="s">
        <v>365</v>
      </c>
      <c r="C64" s="56" t="s">
        <v>226</v>
      </c>
      <c r="D64" s="335" t="s">
        <v>338</v>
      </c>
      <c r="E64" s="59" t="s">
        <v>293</v>
      </c>
      <c r="F64" s="358" t="s">
        <v>175</v>
      </c>
      <c r="G64" s="246" t="s">
        <v>338</v>
      </c>
      <c r="H64" s="56" t="s">
        <v>175</v>
      </c>
      <c r="I64" s="56" t="s">
        <v>192</v>
      </c>
      <c r="J64" s="242" t="s">
        <v>433</v>
      </c>
      <c r="K64" s="56" t="s">
        <v>192</v>
      </c>
      <c r="L64" s="246" t="s">
        <v>340</v>
      </c>
      <c r="M64" s="57"/>
      <c r="N64" s="56" t="s">
        <v>340</v>
      </c>
      <c r="O64" s="280">
        <v>8554106</v>
      </c>
      <c r="P64" s="336"/>
      <c r="Q64" s="359"/>
      <c r="R64" s="61"/>
      <c r="S64" s="61"/>
      <c r="T64" s="301"/>
      <c r="U64" s="251"/>
      <c r="V64" s="251"/>
      <c r="W64" s="251"/>
      <c r="X64" s="359"/>
      <c r="Y64" s="360"/>
      <c r="Z64" s="61"/>
      <c r="AA64" s="61"/>
      <c r="AB64" s="253"/>
      <c r="AC64" s="337"/>
      <c r="AD64" s="254"/>
      <c r="AE64" s="387"/>
      <c r="AF64" s="392"/>
      <c r="AG64" s="253"/>
      <c r="AH64" s="360"/>
      <c r="AI64" s="359"/>
      <c r="AJ64" s="360"/>
      <c r="AK64" s="253"/>
      <c r="AL64" s="392"/>
      <c r="AM64" s="253"/>
    </row>
    <row r="65" spans="1:39" s="238" customFormat="1" ht="52.8" x14ac:dyDescent="0.25">
      <c r="A65" s="257" t="s">
        <v>484</v>
      </c>
      <c r="B65" s="264" t="s">
        <v>366</v>
      </c>
      <c r="C65" s="258" t="s">
        <v>238</v>
      </c>
      <c r="D65" s="316" t="s">
        <v>359</v>
      </c>
      <c r="E65" s="261" t="s">
        <v>480</v>
      </c>
      <c r="F65" s="275" t="s">
        <v>175</v>
      </c>
      <c r="G65" s="263" t="s">
        <v>359</v>
      </c>
      <c r="H65" s="258" t="s">
        <v>175</v>
      </c>
      <c r="I65" s="258" t="s">
        <v>192</v>
      </c>
      <c r="J65" s="317" t="s">
        <v>441</v>
      </c>
      <c r="K65" s="258" t="s">
        <v>192</v>
      </c>
      <c r="L65" s="263" t="s">
        <v>541</v>
      </c>
      <c r="M65" s="259"/>
      <c r="N65" s="258" t="s">
        <v>340</v>
      </c>
      <c r="O65" s="276">
        <v>2932181</v>
      </c>
      <c r="P65" s="271"/>
      <c r="Q65" s="267"/>
      <c r="R65" s="267"/>
      <c r="S65" s="267"/>
      <c r="T65" s="277"/>
      <c r="U65" s="269"/>
      <c r="V65" s="269"/>
      <c r="W65" s="269"/>
      <c r="X65" s="274"/>
      <c r="Y65" s="271"/>
      <c r="Z65" s="267"/>
      <c r="AA65" s="267"/>
      <c r="AB65" s="272"/>
      <c r="AC65" s="278"/>
      <c r="AD65" s="273"/>
      <c r="AE65" s="388"/>
      <c r="AF65" s="392"/>
      <c r="AG65" s="253"/>
      <c r="AH65" s="271"/>
      <c r="AI65" s="274"/>
      <c r="AJ65" s="271"/>
      <c r="AK65" s="272"/>
      <c r="AL65" s="390"/>
      <c r="AM65" s="272"/>
    </row>
    <row r="66" spans="1:39" s="236" customFormat="1" ht="52.8" x14ac:dyDescent="0.25">
      <c r="A66" s="241" t="s">
        <v>267</v>
      </c>
      <c r="B66" s="242" t="s">
        <v>367</v>
      </c>
      <c r="C66" s="56" t="s">
        <v>283</v>
      </c>
      <c r="D66" s="335" t="s">
        <v>359</v>
      </c>
      <c r="E66" s="59" t="s">
        <v>480</v>
      </c>
      <c r="F66" s="358" t="s">
        <v>175</v>
      </c>
      <c r="G66" s="246" t="s">
        <v>359</v>
      </c>
      <c r="H66" s="56" t="s">
        <v>175</v>
      </c>
      <c r="I66" s="338" t="s">
        <v>442</v>
      </c>
      <c r="J66" s="338" t="s">
        <v>442</v>
      </c>
      <c r="K66" s="56" t="s">
        <v>192</v>
      </c>
      <c r="L66" s="246" t="s">
        <v>542</v>
      </c>
      <c r="M66" s="57"/>
      <c r="N66" s="56" t="s">
        <v>340</v>
      </c>
      <c r="O66" s="280">
        <v>1996702</v>
      </c>
      <c r="P66" s="360"/>
      <c r="Q66" s="61"/>
      <c r="R66" s="61"/>
      <c r="S66" s="61"/>
      <c r="T66" s="301"/>
      <c r="U66" s="251"/>
      <c r="V66" s="251"/>
      <c r="W66" s="251"/>
      <c r="X66" s="359"/>
      <c r="Y66" s="360"/>
      <c r="Z66" s="61"/>
      <c r="AA66" s="61"/>
      <c r="AB66" s="253"/>
      <c r="AC66" s="337"/>
      <c r="AD66" s="254"/>
      <c r="AE66" s="387"/>
      <c r="AF66" s="392"/>
      <c r="AG66" s="253"/>
      <c r="AH66" s="360"/>
      <c r="AI66" s="359"/>
      <c r="AJ66" s="360"/>
      <c r="AK66" s="253"/>
      <c r="AL66" s="392"/>
      <c r="AM66" s="253"/>
    </row>
    <row r="67" spans="1:39" s="236" customFormat="1" ht="52.8" x14ac:dyDescent="0.25">
      <c r="A67" s="241" t="s">
        <v>267</v>
      </c>
      <c r="B67" s="242" t="s">
        <v>368</v>
      </c>
      <c r="C67" s="56" t="s">
        <v>283</v>
      </c>
      <c r="D67" s="335" t="s">
        <v>359</v>
      </c>
      <c r="E67" s="59" t="s">
        <v>174</v>
      </c>
      <c r="F67" s="358" t="s">
        <v>175</v>
      </c>
      <c r="G67" s="246" t="s">
        <v>359</v>
      </c>
      <c r="H67" s="56" t="s">
        <v>175</v>
      </c>
      <c r="I67" s="338" t="s">
        <v>442</v>
      </c>
      <c r="J67" s="338" t="s">
        <v>442</v>
      </c>
      <c r="K67" s="56" t="s">
        <v>192</v>
      </c>
      <c r="L67" s="246" t="s">
        <v>542</v>
      </c>
      <c r="M67" s="57"/>
      <c r="N67" s="56" t="s">
        <v>340</v>
      </c>
      <c r="O67" s="280">
        <v>18279307</v>
      </c>
      <c r="P67" s="360"/>
      <c r="Q67" s="61"/>
      <c r="R67" s="61"/>
      <c r="S67" s="61"/>
      <c r="T67" s="301"/>
      <c r="U67" s="251"/>
      <c r="V67" s="251"/>
      <c r="W67" s="251"/>
      <c r="X67" s="359"/>
      <c r="Y67" s="360"/>
      <c r="Z67" s="61"/>
      <c r="AA67" s="61"/>
      <c r="AB67" s="253"/>
      <c r="AC67" s="337"/>
      <c r="AD67" s="254"/>
      <c r="AE67" s="387"/>
      <c r="AF67" s="392"/>
      <c r="AG67" s="253"/>
      <c r="AH67" s="360"/>
      <c r="AI67" s="359"/>
      <c r="AJ67" s="360"/>
      <c r="AK67" s="253"/>
      <c r="AL67" s="392"/>
      <c r="AM67" s="253"/>
    </row>
    <row r="68" spans="1:39" s="236" customFormat="1" ht="52.8" x14ac:dyDescent="0.25">
      <c r="A68" s="241" t="s">
        <v>267</v>
      </c>
      <c r="B68" s="242" t="s">
        <v>466</v>
      </c>
      <c r="C68" s="56" t="s">
        <v>283</v>
      </c>
      <c r="D68" s="335" t="s">
        <v>219</v>
      </c>
      <c r="E68" s="59" t="s">
        <v>182</v>
      </c>
      <c r="F68" s="358" t="s">
        <v>175</v>
      </c>
      <c r="G68" s="246" t="s">
        <v>219</v>
      </c>
      <c r="H68" s="56" t="s">
        <v>175</v>
      </c>
      <c r="I68" s="338" t="s">
        <v>442</v>
      </c>
      <c r="J68" s="338" t="s">
        <v>442</v>
      </c>
      <c r="K68" s="56" t="s">
        <v>192</v>
      </c>
      <c r="L68" s="246" t="s">
        <v>542</v>
      </c>
      <c r="M68" s="57"/>
      <c r="N68" s="56" t="s">
        <v>340</v>
      </c>
      <c r="O68" s="280">
        <v>4583481</v>
      </c>
      <c r="P68" s="360"/>
      <c r="Q68" s="61"/>
      <c r="R68" s="61"/>
      <c r="S68" s="61"/>
      <c r="T68" s="301"/>
      <c r="U68" s="251"/>
      <c r="V68" s="251"/>
      <c r="W68" s="251"/>
      <c r="X68" s="359"/>
      <c r="Y68" s="360"/>
      <c r="Z68" s="61"/>
      <c r="AA68" s="61"/>
      <c r="AB68" s="253"/>
      <c r="AC68" s="337"/>
      <c r="AD68" s="254"/>
      <c r="AE68" s="387"/>
      <c r="AF68" s="392"/>
      <c r="AG68" s="253"/>
      <c r="AH68" s="360"/>
      <c r="AI68" s="359"/>
      <c r="AJ68" s="360"/>
      <c r="AK68" s="253"/>
      <c r="AL68" s="392"/>
      <c r="AM68" s="253"/>
    </row>
    <row r="69" spans="1:39" s="238" customFormat="1" ht="39.6" x14ac:dyDescent="0.25">
      <c r="A69" s="257" t="s">
        <v>484</v>
      </c>
      <c r="B69" s="264" t="s">
        <v>369</v>
      </c>
      <c r="C69" s="258" t="s">
        <v>282</v>
      </c>
      <c r="D69" s="263" t="s">
        <v>359</v>
      </c>
      <c r="E69" s="261" t="s">
        <v>182</v>
      </c>
      <c r="F69" s="275" t="s">
        <v>175</v>
      </c>
      <c r="G69" s="263" t="s">
        <v>359</v>
      </c>
      <c r="H69" s="258" t="s">
        <v>175</v>
      </c>
      <c r="I69" s="258" t="s">
        <v>192</v>
      </c>
      <c r="J69" s="317" t="s">
        <v>464</v>
      </c>
      <c r="K69" s="258" t="s">
        <v>192</v>
      </c>
      <c r="L69" s="263" t="s">
        <v>541</v>
      </c>
      <c r="M69" s="259"/>
      <c r="N69" s="258" t="s">
        <v>340</v>
      </c>
      <c r="O69" s="276">
        <v>2854845</v>
      </c>
      <c r="P69" s="271"/>
      <c r="Q69" s="267"/>
      <c r="R69" s="267"/>
      <c r="S69" s="267"/>
      <c r="T69" s="277"/>
      <c r="U69" s="269"/>
      <c r="V69" s="269"/>
      <c r="W69" s="269"/>
      <c r="X69" s="274"/>
      <c r="Y69" s="271"/>
      <c r="Z69" s="267"/>
      <c r="AA69" s="267"/>
      <c r="AB69" s="272"/>
      <c r="AC69" s="278"/>
      <c r="AD69" s="273"/>
      <c r="AE69" s="388"/>
      <c r="AF69" s="392"/>
      <c r="AG69" s="253"/>
      <c r="AH69" s="271"/>
      <c r="AI69" s="274"/>
      <c r="AJ69" s="271"/>
      <c r="AK69" s="272"/>
      <c r="AL69" s="390"/>
      <c r="AM69" s="272"/>
    </row>
    <row r="70" spans="1:39" s="238" customFormat="1" ht="52.8" x14ac:dyDescent="0.25">
      <c r="A70" s="257" t="s">
        <v>484</v>
      </c>
      <c r="B70" s="264" t="s">
        <v>370</v>
      </c>
      <c r="C70" s="258" t="s">
        <v>218</v>
      </c>
      <c r="D70" s="263" t="s">
        <v>359</v>
      </c>
      <c r="E70" s="261" t="s">
        <v>480</v>
      </c>
      <c r="F70" s="275" t="s">
        <v>175</v>
      </c>
      <c r="G70" s="263" t="s">
        <v>359</v>
      </c>
      <c r="H70" s="258" t="s">
        <v>175</v>
      </c>
      <c r="I70" s="258" t="s">
        <v>192</v>
      </c>
      <c r="J70" s="317" t="s">
        <v>465</v>
      </c>
      <c r="K70" s="258" t="s">
        <v>192</v>
      </c>
      <c r="L70" s="263" t="s">
        <v>541</v>
      </c>
      <c r="M70" s="259"/>
      <c r="N70" s="258" t="s">
        <v>340</v>
      </c>
      <c r="O70" s="276">
        <v>5099257</v>
      </c>
      <c r="P70" s="271"/>
      <c r="Q70" s="267"/>
      <c r="R70" s="267"/>
      <c r="S70" s="267"/>
      <c r="T70" s="277"/>
      <c r="U70" s="269"/>
      <c r="V70" s="269"/>
      <c r="W70" s="269"/>
      <c r="X70" s="274"/>
      <c r="Y70" s="271"/>
      <c r="Z70" s="267"/>
      <c r="AA70" s="267"/>
      <c r="AB70" s="272"/>
      <c r="AC70" s="278"/>
      <c r="AD70" s="273"/>
      <c r="AE70" s="388"/>
      <c r="AF70" s="392"/>
      <c r="AG70" s="253"/>
      <c r="AH70" s="271"/>
      <c r="AI70" s="274"/>
      <c r="AJ70" s="271"/>
      <c r="AK70" s="272"/>
      <c r="AL70" s="390"/>
      <c r="AM70" s="272"/>
    </row>
    <row r="71" spans="1:39" s="236" customFormat="1" ht="39.6" x14ac:dyDescent="0.25">
      <c r="A71" s="241" t="s">
        <v>484</v>
      </c>
      <c r="B71" s="56" t="s">
        <v>477</v>
      </c>
      <c r="C71" s="56" t="s">
        <v>283</v>
      </c>
      <c r="D71" s="335" t="s">
        <v>341</v>
      </c>
      <c r="E71" s="59" t="s">
        <v>362</v>
      </c>
      <c r="F71" s="358" t="s">
        <v>175</v>
      </c>
      <c r="G71" s="246" t="s">
        <v>340</v>
      </c>
      <c r="H71" s="56" t="s">
        <v>340</v>
      </c>
      <c r="I71" s="56" t="s">
        <v>390</v>
      </c>
      <c r="J71" s="338" t="s">
        <v>492</v>
      </c>
      <c r="K71" s="56" t="s">
        <v>390</v>
      </c>
      <c r="L71" s="246" t="s">
        <v>340</v>
      </c>
      <c r="M71" s="57"/>
      <c r="N71" s="56" t="s">
        <v>340</v>
      </c>
      <c r="O71" s="280">
        <v>3500000</v>
      </c>
      <c r="P71" s="336"/>
      <c r="Q71" s="359"/>
      <c r="R71" s="61"/>
      <c r="S71" s="61"/>
      <c r="T71" s="301"/>
      <c r="U71" s="251"/>
      <c r="V71" s="251"/>
      <c r="W71" s="251"/>
      <c r="X71" s="359"/>
      <c r="Y71" s="360"/>
      <c r="Z71" s="61"/>
      <c r="AA71" s="61"/>
      <c r="AB71" s="253"/>
      <c r="AC71" s="337"/>
      <c r="AD71" s="254"/>
      <c r="AE71" s="387"/>
      <c r="AF71" s="392"/>
      <c r="AG71" s="253"/>
      <c r="AH71" s="360"/>
      <c r="AI71" s="359"/>
      <c r="AJ71" s="360"/>
      <c r="AK71" s="253"/>
      <c r="AL71" s="392"/>
      <c r="AM71" s="253"/>
    </row>
    <row r="72" spans="1:39" s="236" customFormat="1" ht="27.6" x14ac:dyDescent="0.25">
      <c r="A72" s="241" t="s">
        <v>491</v>
      </c>
      <c r="B72" s="53" t="s">
        <v>490</v>
      </c>
      <c r="C72" s="56" t="s">
        <v>186</v>
      </c>
      <c r="D72" s="58" t="s">
        <v>219</v>
      </c>
      <c r="E72" s="59" t="s">
        <v>182</v>
      </c>
      <c r="F72" s="358" t="s">
        <v>192</v>
      </c>
      <c r="G72" s="246" t="s">
        <v>194</v>
      </c>
      <c r="H72" s="56" t="s">
        <v>175</v>
      </c>
      <c r="I72" s="56" t="s">
        <v>175</v>
      </c>
      <c r="J72" s="56" t="s">
        <v>175</v>
      </c>
      <c r="K72" s="56" t="s">
        <v>175</v>
      </c>
      <c r="L72" s="246" t="s">
        <v>545</v>
      </c>
      <c r="M72" s="57"/>
      <c r="N72" s="56" t="s">
        <v>340</v>
      </c>
      <c r="O72" s="249">
        <v>15300000</v>
      </c>
      <c r="P72" s="360"/>
      <c r="Q72" s="61"/>
      <c r="R72" s="61"/>
      <c r="S72" s="61"/>
      <c r="T72" s="301"/>
      <c r="U72" s="251"/>
      <c r="V72" s="61"/>
      <c r="W72" s="61"/>
      <c r="X72" s="359"/>
      <c r="Y72" s="360"/>
      <c r="Z72" s="61"/>
      <c r="AA72" s="61"/>
      <c r="AB72" s="253"/>
      <c r="AC72" s="360"/>
      <c r="AD72" s="254"/>
      <c r="AE72" s="387"/>
      <c r="AF72" s="392"/>
      <c r="AG72" s="253"/>
      <c r="AH72" s="360"/>
      <c r="AI72" s="359"/>
      <c r="AJ72" s="360"/>
      <c r="AK72" s="253"/>
      <c r="AL72" s="392"/>
      <c r="AM72" s="253"/>
    </row>
    <row r="73" spans="1:39" s="235" customFormat="1" ht="30" customHeight="1" x14ac:dyDescent="0.25">
      <c r="A73" s="241" t="s">
        <v>267</v>
      </c>
      <c r="B73" s="283" t="s">
        <v>288</v>
      </c>
      <c r="C73" s="318" t="s">
        <v>186</v>
      </c>
      <c r="D73" s="319" t="s">
        <v>227</v>
      </c>
      <c r="E73" s="350" t="s">
        <v>326</v>
      </c>
      <c r="F73" s="321" t="s">
        <v>213</v>
      </c>
      <c r="G73" s="322" t="s">
        <v>198</v>
      </c>
      <c r="H73" s="348" t="s">
        <v>476</v>
      </c>
      <c r="I73" s="348" t="s">
        <v>476</v>
      </c>
      <c r="J73" s="348" t="s">
        <v>290</v>
      </c>
      <c r="K73" s="318" t="s">
        <v>192</v>
      </c>
      <c r="L73" s="322" t="s">
        <v>432</v>
      </c>
      <c r="M73" s="323"/>
      <c r="N73" s="318" t="s">
        <v>340</v>
      </c>
      <c r="O73" s="326">
        <v>125000000</v>
      </c>
      <c r="P73" s="331"/>
      <c r="Q73" s="327"/>
      <c r="R73" s="327"/>
      <c r="S73" s="327"/>
      <c r="T73" s="328"/>
      <c r="U73" s="329"/>
      <c r="V73" s="327"/>
      <c r="W73" s="327"/>
      <c r="X73" s="333"/>
      <c r="Y73" s="331"/>
      <c r="Z73" s="327"/>
      <c r="AA73" s="327"/>
      <c r="AB73" s="332"/>
      <c r="AC73" s="331"/>
      <c r="AD73" s="344"/>
      <c r="AE73" s="385"/>
      <c r="AF73" s="392"/>
      <c r="AG73" s="253"/>
      <c r="AH73" s="331"/>
      <c r="AI73" s="333"/>
      <c r="AJ73" s="331"/>
      <c r="AK73" s="332"/>
      <c r="AL73" s="389"/>
      <c r="AM73" s="332"/>
    </row>
    <row r="74" spans="1:39" s="235" customFormat="1" ht="30" customHeight="1" x14ac:dyDescent="0.25">
      <c r="A74" s="241" t="s">
        <v>267</v>
      </c>
      <c r="B74" s="283" t="s">
        <v>407</v>
      </c>
      <c r="C74" s="318" t="s">
        <v>186</v>
      </c>
      <c r="D74" s="319" t="s">
        <v>227</v>
      </c>
      <c r="E74" s="350" t="s">
        <v>326</v>
      </c>
      <c r="F74" s="321" t="s">
        <v>213</v>
      </c>
      <c r="G74" s="322" t="s">
        <v>223</v>
      </c>
      <c r="H74" s="348" t="s">
        <v>476</v>
      </c>
      <c r="I74" s="348" t="s">
        <v>290</v>
      </c>
      <c r="J74" s="351" t="s">
        <v>192</v>
      </c>
      <c r="K74" s="318" t="s">
        <v>192</v>
      </c>
      <c r="L74" s="322" t="s">
        <v>432</v>
      </c>
      <c r="M74" s="323"/>
      <c r="N74" s="318" t="s">
        <v>340</v>
      </c>
      <c r="O74" s="326">
        <v>125000000</v>
      </c>
      <c r="P74" s="331"/>
      <c r="Q74" s="327"/>
      <c r="R74" s="327"/>
      <c r="S74" s="327"/>
      <c r="T74" s="328"/>
      <c r="U74" s="329"/>
      <c r="V74" s="327"/>
      <c r="W74" s="327"/>
      <c r="X74" s="333"/>
      <c r="Y74" s="331"/>
      <c r="Z74" s="327"/>
      <c r="AA74" s="327"/>
      <c r="AB74" s="332"/>
      <c r="AC74" s="331"/>
      <c r="AD74" s="344"/>
      <c r="AE74" s="385"/>
      <c r="AF74" s="392"/>
      <c r="AG74" s="253"/>
      <c r="AH74" s="331"/>
      <c r="AI74" s="333"/>
      <c r="AJ74" s="331"/>
      <c r="AK74" s="332"/>
      <c r="AL74" s="389"/>
      <c r="AM74" s="332"/>
    </row>
    <row r="75" spans="1:39" s="236" customFormat="1" ht="23.4" x14ac:dyDescent="0.25">
      <c r="A75" s="241" t="s">
        <v>484</v>
      </c>
      <c r="B75" s="56" t="s">
        <v>291</v>
      </c>
      <c r="C75" s="56" t="s">
        <v>292</v>
      </c>
      <c r="D75" s="58" t="s">
        <v>271</v>
      </c>
      <c r="E75" s="59" t="s">
        <v>182</v>
      </c>
      <c r="F75" s="358" t="s">
        <v>213</v>
      </c>
      <c r="G75" s="246" t="s">
        <v>198</v>
      </c>
      <c r="H75" s="56" t="s">
        <v>382</v>
      </c>
      <c r="I75" s="56" t="s">
        <v>383</v>
      </c>
      <c r="J75" s="56" t="s">
        <v>384</v>
      </c>
      <c r="K75" s="56" t="s">
        <v>192</v>
      </c>
      <c r="L75" s="246" t="s">
        <v>489</v>
      </c>
      <c r="M75" s="57"/>
      <c r="N75" s="56" t="s">
        <v>340</v>
      </c>
      <c r="O75" s="249">
        <v>91655699.569999993</v>
      </c>
      <c r="P75" s="360"/>
      <c r="Q75" s="61"/>
      <c r="R75" s="61"/>
      <c r="S75" s="61"/>
      <c r="T75" s="301"/>
      <c r="U75" s="251"/>
      <c r="V75" s="61"/>
      <c r="W75" s="61"/>
      <c r="X75" s="359"/>
      <c r="Y75" s="360"/>
      <c r="Z75" s="61"/>
      <c r="AA75" s="61"/>
      <c r="AB75" s="253"/>
      <c r="AC75" s="360"/>
      <c r="AD75" s="254"/>
      <c r="AE75" s="387"/>
      <c r="AF75" s="392"/>
      <c r="AG75" s="253"/>
      <c r="AH75" s="360"/>
      <c r="AI75" s="359"/>
      <c r="AJ75" s="360"/>
      <c r="AK75" s="253"/>
      <c r="AL75" s="392"/>
      <c r="AM75" s="253"/>
    </row>
  </sheetData>
  <mergeCells count="7">
    <mergeCell ref="N1:N2"/>
    <mergeCell ref="O1:O2"/>
    <mergeCell ref="D1:E1"/>
    <mergeCell ref="A1:A2"/>
    <mergeCell ref="B1:B2"/>
    <mergeCell ref="C1:C2"/>
    <mergeCell ref="F1:M1"/>
  </mergeCells>
  <conditionalFormatting sqref="I37:J37">
    <cfRule type="duplicateValues" dxfId="4" priority="5"/>
  </conditionalFormatting>
  <conditionalFormatting sqref="I43:J43">
    <cfRule type="duplicateValues" dxfId="3" priority="4"/>
  </conditionalFormatting>
  <conditionalFormatting sqref="I45">
    <cfRule type="duplicateValues" dxfId="2" priority="3"/>
  </conditionalFormatting>
  <conditionalFormatting sqref="J45">
    <cfRule type="duplicateValues" dxfId="1" priority="2"/>
  </conditionalFormatting>
  <conditionalFormatting sqref="H37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8" scale="15" fitToHeight="0" orientation="landscape" r:id="rId1"/>
  <colBreaks count="1" manualBreakCount="1">
    <brk id="15" max="24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138"/>
  <sheetViews>
    <sheetView view="pageBreakPreview" zoomScale="60" zoomScaleNormal="85" workbookViewId="0">
      <pane xSplit="2" ySplit="7" topLeftCell="C11" activePane="bottomRight" state="frozen"/>
      <selection pane="topRight" activeCell="C1" sqref="C1"/>
      <selection pane="bottomLeft" activeCell="A3" sqref="A3"/>
      <selection pane="bottomRight" activeCell="E67" sqref="E67"/>
    </sheetView>
  </sheetViews>
  <sheetFormatPr defaultRowHeight="13.8" x14ac:dyDescent="0.25"/>
  <cols>
    <col min="1" max="1" width="9.3984375" customWidth="1"/>
    <col min="2" max="2" width="58.3984375" customWidth="1"/>
    <col min="3" max="3" width="18.19921875" customWidth="1"/>
    <col min="4" max="4" width="17.5" customWidth="1"/>
    <col min="5" max="5" width="16.5" customWidth="1"/>
    <col min="8" max="8" width="14.5" customWidth="1"/>
    <col min="9" max="9" width="16.59765625" customWidth="1"/>
    <col min="10" max="12" width="14.8984375" customWidth="1"/>
    <col min="13" max="14" width="13.5" customWidth="1"/>
    <col min="15" max="15" width="15.69921875" customWidth="1"/>
    <col min="16" max="16" width="14.5" customWidth="1"/>
    <col min="17" max="17" width="15.3984375" bestFit="1" customWidth="1"/>
    <col min="18" max="18" width="11" bestFit="1" customWidth="1"/>
    <col min="19" max="19" width="15.3984375" bestFit="1" customWidth="1"/>
    <col min="20" max="20" width="14" customWidth="1"/>
    <col min="21" max="21" width="13.5" bestFit="1" customWidth="1"/>
    <col min="22" max="22" width="14.59765625" customWidth="1"/>
  </cols>
  <sheetData>
    <row r="2" spans="1:22" x14ac:dyDescent="0.25">
      <c r="A2" s="234" t="s">
        <v>355</v>
      </c>
    </row>
    <row r="3" spans="1:22" x14ac:dyDescent="0.25">
      <c r="A3" s="234" t="s">
        <v>356</v>
      </c>
    </row>
    <row r="4" spans="1:22" x14ac:dyDescent="0.25">
      <c r="A4" s="234" t="s">
        <v>357</v>
      </c>
    </row>
    <row r="5" spans="1:22" ht="14.4" thickBot="1" x14ac:dyDescent="0.3"/>
    <row r="6" spans="1:22" ht="40.5" customHeight="1" x14ac:dyDescent="0.25">
      <c r="A6" s="407" t="s">
        <v>106</v>
      </c>
      <c r="B6" s="409" t="s">
        <v>0</v>
      </c>
      <c r="C6" s="409" t="s">
        <v>1</v>
      </c>
      <c r="D6" s="409" t="s">
        <v>2</v>
      </c>
      <c r="E6" s="507" t="s">
        <v>100</v>
      </c>
      <c r="F6" s="405" t="s">
        <v>4</v>
      </c>
      <c r="G6" s="406"/>
      <c r="H6" s="494" t="s">
        <v>11</v>
      </c>
      <c r="I6" s="496" t="s">
        <v>13</v>
      </c>
      <c r="J6" s="497"/>
      <c r="K6" s="497"/>
      <c r="L6" s="497"/>
      <c r="M6" s="477" t="s">
        <v>352</v>
      </c>
      <c r="N6" s="478"/>
      <c r="O6" s="478"/>
      <c r="P6" s="479"/>
      <c r="Q6" s="488" t="s">
        <v>346</v>
      </c>
      <c r="R6" s="490" t="s">
        <v>347</v>
      </c>
      <c r="S6" s="492" t="s">
        <v>348</v>
      </c>
      <c r="T6" s="509" t="s">
        <v>350</v>
      </c>
      <c r="U6" s="503" t="s">
        <v>344</v>
      </c>
      <c r="V6" s="505" t="s">
        <v>351</v>
      </c>
    </row>
    <row r="7" spans="1:22" ht="42" thickBot="1" x14ac:dyDescent="0.3">
      <c r="A7" s="498"/>
      <c r="B7" s="499"/>
      <c r="C7" s="499"/>
      <c r="D7" s="499"/>
      <c r="E7" s="508"/>
      <c r="F7" s="64" t="s">
        <v>3</v>
      </c>
      <c r="G7" s="65" t="s">
        <v>339</v>
      </c>
      <c r="H7" s="495"/>
      <c r="I7" s="66" t="s">
        <v>108</v>
      </c>
      <c r="J7" s="67" t="s">
        <v>109</v>
      </c>
      <c r="K7" s="67" t="s">
        <v>345</v>
      </c>
      <c r="L7" s="67" t="s">
        <v>110</v>
      </c>
      <c r="M7" s="68" t="s">
        <v>96</v>
      </c>
      <c r="N7" s="69" t="s">
        <v>97</v>
      </c>
      <c r="O7" s="69" t="s">
        <v>98</v>
      </c>
      <c r="P7" s="141" t="s">
        <v>99</v>
      </c>
      <c r="Q7" s="489"/>
      <c r="R7" s="491"/>
      <c r="S7" s="493"/>
      <c r="T7" s="510" t="s">
        <v>349</v>
      </c>
      <c r="U7" s="504" t="s">
        <v>344</v>
      </c>
      <c r="V7" s="506" t="s">
        <v>351</v>
      </c>
    </row>
    <row r="8" spans="1:22" ht="14.4" thickBot="1" x14ac:dyDescent="0.3">
      <c r="A8" s="85"/>
      <c r="B8" s="86" t="s">
        <v>14</v>
      </c>
      <c r="C8" s="86"/>
      <c r="D8" s="86"/>
      <c r="E8" s="87"/>
      <c r="F8" s="88"/>
      <c r="G8" s="89"/>
      <c r="H8" s="90"/>
      <c r="I8" s="91"/>
      <c r="J8" s="92"/>
      <c r="K8" s="92"/>
      <c r="L8" s="92"/>
      <c r="M8" s="91"/>
      <c r="N8" s="92"/>
      <c r="O8" s="92"/>
      <c r="P8" s="142"/>
      <c r="Q8" s="188"/>
      <c r="R8" s="189"/>
      <c r="S8" s="190"/>
      <c r="T8" s="191"/>
      <c r="U8" s="191"/>
      <c r="V8" s="191"/>
    </row>
    <row r="9" spans="1:22" ht="14.4" thickBot="1" x14ac:dyDescent="0.3">
      <c r="A9" s="424" t="s">
        <v>27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87"/>
      <c r="N9" s="487"/>
      <c r="O9" s="487"/>
      <c r="P9" s="487"/>
      <c r="Q9" s="155">
        <f>SUM(Q10:Q22)</f>
        <v>43822269.717082322</v>
      </c>
      <c r="R9" s="427">
        <v>40000000</v>
      </c>
      <c r="S9" s="445">
        <f>Q9-R9</f>
        <v>3822269.7170823216</v>
      </c>
      <c r="T9" s="415">
        <f>SUM(L10:L22)</f>
        <v>66758659.774095647</v>
      </c>
      <c r="U9" s="418">
        <v>40000000</v>
      </c>
      <c r="V9" s="421">
        <f>T9-U9</f>
        <v>26758659.774095647</v>
      </c>
    </row>
    <row r="10" spans="1:22" s="52" customFormat="1" x14ac:dyDescent="0.25">
      <c r="A10" s="46" t="s">
        <v>233</v>
      </c>
      <c r="B10" s="47" t="s">
        <v>24</v>
      </c>
      <c r="C10" s="47" t="s">
        <v>12</v>
      </c>
      <c r="D10" s="47" t="s">
        <v>27</v>
      </c>
      <c r="E10" s="48" t="s">
        <v>245</v>
      </c>
      <c r="F10" s="49" t="s">
        <v>246</v>
      </c>
      <c r="G10" s="50" t="s">
        <v>194</v>
      </c>
      <c r="H10" s="51">
        <v>58918443.211599991</v>
      </c>
      <c r="I10" s="70">
        <v>48946269.338764995</v>
      </c>
      <c r="J10" s="51">
        <v>2879192.3140449999</v>
      </c>
      <c r="K10" s="51">
        <f>I10+J10</f>
        <v>51825461.652809992</v>
      </c>
      <c r="L10" s="51">
        <v>7092981.5587900002</v>
      </c>
      <c r="M10" s="130">
        <v>0</v>
      </c>
      <c r="N10" s="131">
        <v>0</v>
      </c>
      <c r="O10" s="131">
        <v>51825461.652809992</v>
      </c>
      <c r="P10" s="143">
        <v>7092981.5587900002</v>
      </c>
      <c r="Q10" s="70">
        <f>N10+P10</f>
        <v>7092981.5587900002</v>
      </c>
      <c r="R10" s="428"/>
      <c r="S10" s="446"/>
      <c r="T10" s="472"/>
      <c r="U10" s="468"/>
      <c r="V10" s="470"/>
    </row>
    <row r="11" spans="1:22" s="52" customFormat="1" x14ac:dyDescent="0.25">
      <c r="A11" s="46" t="s">
        <v>209</v>
      </c>
      <c r="B11" s="47" t="s">
        <v>21</v>
      </c>
      <c r="C11" s="47" t="s">
        <v>12</v>
      </c>
      <c r="D11" s="47" t="s">
        <v>27</v>
      </c>
      <c r="E11" s="48" t="s">
        <v>245</v>
      </c>
      <c r="F11" s="49" t="s">
        <v>246</v>
      </c>
      <c r="G11" s="50" t="s">
        <v>197</v>
      </c>
      <c r="H11" s="51">
        <v>16457213.284</v>
      </c>
      <c r="I11" s="70">
        <v>13286236.007095</v>
      </c>
      <c r="J11" s="51">
        <v>781543.29453499999</v>
      </c>
      <c r="K11" s="51">
        <f t="shared" ref="K11:K19" si="0">I11+J11</f>
        <v>14067779.30163</v>
      </c>
      <c r="L11" s="51">
        <v>2389433.9823699999</v>
      </c>
      <c r="M11" s="70">
        <v>0</v>
      </c>
      <c r="N11" s="51">
        <v>0</v>
      </c>
      <c r="O11" s="51">
        <v>14067779.30163</v>
      </c>
      <c r="P11" s="144">
        <v>2389433.9823699999</v>
      </c>
      <c r="Q11" s="70">
        <f t="shared" ref="Q11:Q19" si="1">N11+P11</f>
        <v>2389433.9823699999</v>
      </c>
      <c r="R11" s="428"/>
      <c r="S11" s="446"/>
      <c r="T11" s="472"/>
      <c r="U11" s="468"/>
      <c r="V11" s="470"/>
    </row>
    <row r="12" spans="1:22" s="52" customFormat="1" x14ac:dyDescent="0.25">
      <c r="A12" s="46" t="s">
        <v>209</v>
      </c>
      <c r="B12" s="47" t="s">
        <v>203</v>
      </c>
      <c r="C12" s="47" t="s">
        <v>12</v>
      </c>
      <c r="D12" s="47" t="s">
        <v>27</v>
      </c>
      <c r="E12" s="48" t="s">
        <v>245</v>
      </c>
      <c r="F12" s="49" t="s">
        <v>246</v>
      </c>
      <c r="G12" s="50" t="s">
        <v>194</v>
      </c>
      <c r="H12" s="51">
        <v>36406088.189999998</v>
      </c>
      <c r="I12" s="70">
        <v>30265174.961499996</v>
      </c>
      <c r="J12" s="51">
        <v>1780304.4095000001</v>
      </c>
      <c r="K12" s="51">
        <f t="shared" si="0"/>
        <v>32045479.370999996</v>
      </c>
      <c r="L12" s="51">
        <v>4360608.8190000001</v>
      </c>
      <c r="M12" s="70">
        <v>0</v>
      </c>
      <c r="N12" s="51">
        <v>0</v>
      </c>
      <c r="O12" s="51">
        <v>32045479.370999996</v>
      </c>
      <c r="P12" s="144">
        <v>4360608.8190000001</v>
      </c>
      <c r="Q12" s="70">
        <f t="shared" si="1"/>
        <v>4360608.8190000001</v>
      </c>
      <c r="R12" s="428"/>
      <c r="S12" s="446"/>
      <c r="T12" s="472"/>
      <c r="U12" s="468"/>
      <c r="V12" s="470"/>
    </row>
    <row r="13" spans="1:22" s="52" customFormat="1" x14ac:dyDescent="0.25">
      <c r="A13" s="46" t="s">
        <v>209</v>
      </c>
      <c r="B13" s="47" t="s">
        <v>231</v>
      </c>
      <c r="C13" s="47" t="s">
        <v>12</v>
      </c>
      <c r="D13" s="47" t="s">
        <v>27</v>
      </c>
      <c r="E13" s="48" t="s">
        <v>245</v>
      </c>
      <c r="F13" s="49" t="s">
        <v>246</v>
      </c>
      <c r="G13" s="50" t="s">
        <v>197</v>
      </c>
      <c r="H13" s="51">
        <v>65203130.116799995</v>
      </c>
      <c r="I13" s="70">
        <v>54201154.263999999</v>
      </c>
      <c r="J13" s="51">
        <v>3188303.1919999998</v>
      </c>
      <c r="K13" s="51">
        <f t="shared" si="0"/>
        <v>57389457.456</v>
      </c>
      <c r="L13" s="51">
        <v>7813672.6607999997</v>
      </c>
      <c r="M13" s="70">
        <v>0</v>
      </c>
      <c r="N13" s="51">
        <v>0</v>
      </c>
      <c r="O13" s="51">
        <v>57389457.456</v>
      </c>
      <c r="P13" s="144">
        <v>7813672.6607999997</v>
      </c>
      <c r="Q13" s="70">
        <f t="shared" si="1"/>
        <v>7813672.6607999997</v>
      </c>
      <c r="R13" s="428"/>
      <c r="S13" s="446"/>
      <c r="T13" s="472"/>
      <c r="U13" s="468"/>
      <c r="V13" s="470"/>
    </row>
    <row r="14" spans="1:22" s="52" customFormat="1" x14ac:dyDescent="0.25">
      <c r="A14" s="46" t="s">
        <v>209</v>
      </c>
      <c r="B14" s="47" t="s">
        <v>232</v>
      </c>
      <c r="C14" s="47" t="s">
        <v>12</v>
      </c>
      <c r="D14" s="47" t="s">
        <v>27</v>
      </c>
      <c r="E14" s="48" t="s">
        <v>245</v>
      </c>
      <c r="F14" s="49" t="s">
        <v>246</v>
      </c>
      <c r="G14" s="50" t="s">
        <v>183</v>
      </c>
      <c r="H14" s="51">
        <v>49810282.458677687</v>
      </c>
      <c r="I14" s="70">
        <v>41306087.892561987</v>
      </c>
      <c r="J14" s="51">
        <v>2429769.8760330579</v>
      </c>
      <c r="K14" s="51">
        <f t="shared" si="0"/>
        <v>43735857.768595047</v>
      </c>
      <c r="L14" s="51">
        <v>6074424.690082645</v>
      </c>
      <c r="M14" s="70">
        <v>0</v>
      </c>
      <c r="N14" s="51">
        <v>0</v>
      </c>
      <c r="O14" s="51">
        <v>21867928.884297524</v>
      </c>
      <c r="P14" s="144">
        <v>3037212.3450413225</v>
      </c>
      <c r="Q14" s="70">
        <f t="shared" si="1"/>
        <v>3037212.3450413225</v>
      </c>
      <c r="R14" s="428"/>
      <c r="S14" s="446"/>
      <c r="T14" s="472"/>
      <c r="U14" s="468"/>
      <c r="V14" s="470"/>
    </row>
    <row r="15" spans="1:22" s="52" customFormat="1" x14ac:dyDescent="0.25">
      <c r="A15" s="46" t="s">
        <v>209</v>
      </c>
      <c r="B15" s="47" t="s">
        <v>25</v>
      </c>
      <c r="C15" s="47" t="s">
        <v>12</v>
      </c>
      <c r="D15" s="47" t="s">
        <v>27</v>
      </c>
      <c r="E15" s="48" t="s">
        <v>245</v>
      </c>
      <c r="F15" s="49" t="s">
        <v>246</v>
      </c>
      <c r="G15" s="50" t="s">
        <v>197</v>
      </c>
      <c r="H15" s="51">
        <v>37249419.019722</v>
      </c>
      <c r="I15" s="70">
        <v>29792500</v>
      </c>
      <c r="J15" s="51">
        <v>1752500</v>
      </c>
      <c r="K15" s="51">
        <f t="shared" si="0"/>
        <v>31545000</v>
      </c>
      <c r="L15" s="51">
        <v>5704419.0197219998</v>
      </c>
      <c r="M15" s="70">
        <v>0</v>
      </c>
      <c r="N15" s="51">
        <v>0</v>
      </c>
      <c r="O15" s="51">
        <v>31545000</v>
      </c>
      <c r="P15" s="144">
        <v>5704419.0197219998</v>
      </c>
      <c r="Q15" s="70">
        <f t="shared" si="1"/>
        <v>5704419.0197219998</v>
      </c>
      <c r="R15" s="428"/>
      <c r="S15" s="446"/>
      <c r="T15" s="472"/>
      <c r="U15" s="468"/>
      <c r="V15" s="470"/>
    </row>
    <row r="16" spans="1:22" s="52" customFormat="1" x14ac:dyDescent="0.25">
      <c r="A16" s="46" t="s">
        <v>209</v>
      </c>
      <c r="B16" s="47" t="s">
        <v>26</v>
      </c>
      <c r="C16" s="47" t="s">
        <v>12</v>
      </c>
      <c r="D16" s="47" t="s">
        <v>27</v>
      </c>
      <c r="E16" s="48" t="s">
        <v>245</v>
      </c>
      <c r="F16" s="49" t="s">
        <v>246</v>
      </c>
      <c r="G16" s="50" t="s">
        <v>191</v>
      </c>
      <c r="H16" s="51">
        <v>89838290.713070005</v>
      </c>
      <c r="I16" s="70">
        <v>74138395.248650014</v>
      </c>
      <c r="J16" s="51">
        <v>4361082.073450001</v>
      </c>
      <c r="K16" s="51">
        <f t="shared" si="0"/>
        <v>78499477.322100013</v>
      </c>
      <c r="L16" s="51">
        <v>11338813.390970003</v>
      </c>
      <c r="M16" s="70">
        <v>0</v>
      </c>
      <c r="N16" s="51">
        <v>0</v>
      </c>
      <c r="O16" s="51">
        <v>26166492.440700006</v>
      </c>
      <c r="P16" s="144">
        <v>3779604.4636566676</v>
      </c>
      <c r="Q16" s="70">
        <f t="shared" si="1"/>
        <v>3779604.4636566676</v>
      </c>
      <c r="R16" s="428"/>
      <c r="S16" s="446"/>
      <c r="T16" s="472"/>
      <c r="U16" s="468"/>
      <c r="V16" s="470"/>
    </row>
    <row r="17" spans="1:22" s="52" customFormat="1" x14ac:dyDescent="0.25">
      <c r="A17" s="46" t="s">
        <v>209</v>
      </c>
      <c r="B17" s="47" t="s">
        <v>204</v>
      </c>
      <c r="C17" s="47" t="s">
        <v>12</v>
      </c>
      <c r="D17" s="47" t="s">
        <v>27</v>
      </c>
      <c r="E17" s="48" t="s">
        <v>245</v>
      </c>
      <c r="F17" s="49" t="s">
        <v>246</v>
      </c>
      <c r="G17" s="50" t="s">
        <v>191</v>
      </c>
      <c r="H17" s="51">
        <v>44907347.615303993</v>
      </c>
      <c r="I17" s="70">
        <v>37059461.624279998</v>
      </c>
      <c r="J17" s="51">
        <v>2179968.33084</v>
      </c>
      <c r="K17" s="51">
        <f t="shared" si="0"/>
        <v>39239429.955119997</v>
      </c>
      <c r="L17" s="51">
        <v>5667917.6601839997</v>
      </c>
      <c r="M17" s="70">
        <v>0</v>
      </c>
      <c r="N17" s="51">
        <v>0</v>
      </c>
      <c r="O17" s="51">
        <v>13079809.98504</v>
      </c>
      <c r="P17" s="144">
        <v>1889305.8867279999</v>
      </c>
      <c r="Q17" s="70">
        <f t="shared" si="1"/>
        <v>1889305.8867279999</v>
      </c>
      <c r="R17" s="428"/>
      <c r="S17" s="446"/>
      <c r="T17" s="472"/>
      <c r="U17" s="468"/>
      <c r="V17" s="470"/>
    </row>
    <row r="18" spans="1:22" s="52" customFormat="1" x14ac:dyDescent="0.25">
      <c r="A18" s="46" t="s">
        <v>209</v>
      </c>
      <c r="B18" s="47" t="s">
        <v>235</v>
      </c>
      <c r="C18" s="47" t="s">
        <v>12</v>
      </c>
      <c r="D18" s="47" t="s">
        <v>27</v>
      </c>
      <c r="E18" s="48" t="s">
        <v>245</v>
      </c>
      <c r="F18" s="49" t="s">
        <v>246</v>
      </c>
      <c r="G18" s="50" t="s">
        <v>253</v>
      </c>
      <c r="H18" s="51">
        <v>27527561.920263</v>
      </c>
      <c r="I18" s="70">
        <v>22716920.031284999</v>
      </c>
      <c r="J18" s="51">
        <v>1336289.4136050001</v>
      </c>
      <c r="K18" s="51">
        <f t="shared" si="0"/>
        <v>24053209.44489</v>
      </c>
      <c r="L18" s="51">
        <v>3474352.4753730004</v>
      </c>
      <c r="M18" s="70">
        <v>0</v>
      </c>
      <c r="N18" s="51">
        <v>0</v>
      </c>
      <c r="O18" s="51">
        <v>24053209.44489</v>
      </c>
      <c r="P18" s="144">
        <v>3474352.4753730004</v>
      </c>
      <c r="Q18" s="70">
        <f t="shared" si="1"/>
        <v>3474352.4753730004</v>
      </c>
      <c r="R18" s="428"/>
      <c r="S18" s="446"/>
      <c r="T18" s="472"/>
      <c r="U18" s="468"/>
      <c r="V18" s="470"/>
    </row>
    <row r="19" spans="1:22" s="52" customFormat="1" x14ac:dyDescent="0.25">
      <c r="A19" s="46" t="s">
        <v>209</v>
      </c>
      <c r="B19" s="47" t="s">
        <v>23</v>
      </c>
      <c r="C19" s="47" t="s">
        <v>12</v>
      </c>
      <c r="D19" s="47" t="s">
        <v>27</v>
      </c>
      <c r="E19" s="48" t="s">
        <v>245</v>
      </c>
      <c r="F19" s="49" t="s">
        <v>246</v>
      </c>
      <c r="G19" s="50" t="s">
        <v>254</v>
      </c>
      <c r="H19" s="51">
        <v>101748435.248524</v>
      </c>
      <c r="I19" s="70">
        <v>83967155.302180007</v>
      </c>
      <c r="J19" s="51">
        <v>4939244.4295399999</v>
      </c>
      <c r="K19" s="51">
        <f t="shared" si="0"/>
        <v>88906399.731720001</v>
      </c>
      <c r="L19" s="51">
        <v>12842035.516804</v>
      </c>
      <c r="M19" s="70">
        <v>0</v>
      </c>
      <c r="N19" s="51">
        <v>0</v>
      </c>
      <c r="O19" s="51">
        <v>29635466.577240001</v>
      </c>
      <c r="P19" s="144">
        <v>4280678.5056013335</v>
      </c>
      <c r="Q19" s="70">
        <f t="shared" si="1"/>
        <v>4280678.5056013335</v>
      </c>
      <c r="R19" s="428"/>
      <c r="S19" s="446"/>
      <c r="T19" s="472"/>
      <c r="U19" s="468"/>
      <c r="V19" s="470"/>
    </row>
    <row r="20" spans="1:22" s="52" customFormat="1" x14ac:dyDescent="0.25">
      <c r="A20" s="46" t="s">
        <v>209</v>
      </c>
      <c r="B20" s="47" t="s">
        <v>234</v>
      </c>
      <c r="C20" s="47" t="s">
        <v>12</v>
      </c>
      <c r="D20" s="47" t="s">
        <v>27</v>
      </c>
      <c r="E20" s="48" t="s">
        <v>245</v>
      </c>
      <c r="F20" s="49" t="s">
        <v>246</v>
      </c>
      <c r="G20" s="50"/>
      <c r="H20" s="51"/>
      <c r="I20" s="70"/>
      <c r="J20" s="51"/>
      <c r="K20" s="51"/>
      <c r="L20" s="51"/>
      <c r="M20" s="70"/>
      <c r="N20" s="51"/>
      <c r="O20" s="51"/>
      <c r="P20" s="144"/>
      <c r="Q20" s="46"/>
      <c r="R20" s="428"/>
      <c r="S20" s="446"/>
      <c r="T20" s="472"/>
      <c r="U20" s="468"/>
      <c r="V20" s="470"/>
    </row>
    <row r="21" spans="1:22" s="52" customFormat="1" x14ac:dyDescent="0.25">
      <c r="A21" s="46" t="s">
        <v>209</v>
      </c>
      <c r="B21" s="47" t="s">
        <v>22</v>
      </c>
      <c r="C21" s="47" t="s">
        <v>12</v>
      </c>
      <c r="D21" s="47" t="s">
        <v>27</v>
      </c>
      <c r="E21" s="48" t="s">
        <v>245</v>
      </c>
      <c r="F21" s="49" t="s">
        <v>246</v>
      </c>
      <c r="G21" s="50"/>
      <c r="H21" s="51"/>
      <c r="I21" s="70"/>
      <c r="J21" s="51"/>
      <c r="K21" s="51"/>
      <c r="L21" s="51"/>
      <c r="M21" s="70"/>
      <c r="N21" s="51"/>
      <c r="O21" s="51"/>
      <c r="P21" s="144"/>
      <c r="Q21" s="46"/>
      <c r="R21" s="428"/>
      <c r="S21" s="446"/>
      <c r="T21" s="472"/>
      <c r="U21" s="468"/>
      <c r="V21" s="470"/>
    </row>
    <row r="22" spans="1:22" s="52" customFormat="1" ht="14.4" thickBot="1" x14ac:dyDescent="0.3">
      <c r="A22" s="100" t="s">
        <v>209</v>
      </c>
      <c r="B22" s="101" t="s">
        <v>251</v>
      </c>
      <c r="C22" s="101" t="s">
        <v>12</v>
      </c>
      <c r="D22" s="101" t="s">
        <v>27</v>
      </c>
      <c r="E22" s="102" t="s">
        <v>245</v>
      </c>
      <c r="F22" s="103" t="s">
        <v>246</v>
      </c>
      <c r="G22" s="104"/>
      <c r="H22" s="105"/>
      <c r="I22" s="106"/>
      <c r="J22" s="105"/>
      <c r="K22" s="105"/>
      <c r="L22" s="105"/>
      <c r="M22" s="106"/>
      <c r="N22" s="105"/>
      <c r="O22" s="105"/>
      <c r="P22" s="145"/>
      <c r="Q22" s="100"/>
      <c r="R22" s="429"/>
      <c r="S22" s="447"/>
      <c r="T22" s="473"/>
      <c r="U22" s="469"/>
      <c r="V22" s="471"/>
    </row>
    <row r="23" spans="1:22" s="52" customFormat="1" ht="15" customHeight="1" x14ac:dyDescent="0.25">
      <c r="A23" s="482" t="s">
        <v>354</v>
      </c>
      <c r="B23" s="483"/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4"/>
      <c r="Q23" s="233">
        <f>SUM(Q24:Q27)</f>
        <v>0</v>
      </c>
      <c r="R23" s="427">
        <v>5000000</v>
      </c>
      <c r="S23" s="474"/>
      <c r="T23" s="430"/>
      <c r="U23" s="418">
        <v>5000000</v>
      </c>
      <c r="V23" s="433"/>
    </row>
    <row r="24" spans="1:22" x14ac:dyDescent="0.25">
      <c r="A24" s="2"/>
      <c r="B24" s="2" t="s">
        <v>28</v>
      </c>
      <c r="C24" s="2" t="s">
        <v>50</v>
      </c>
      <c r="D24" s="2" t="s">
        <v>31</v>
      </c>
      <c r="E24" s="2"/>
      <c r="F24" s="44"/>
      <c r="G24" s="44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428"/>
      <c r="S24" s="475"/>
      <c r="T24" s="431"/>
      <c r="U24" s="419"/>
      <c r="V24" s="434"/>
    </row>
    <row r="25" spans="1:22" ht="27.6" x14ac:dyDescent="0.25">
      <c r="A25" s="8"/>
      <c r="B25" s="18" t="s">
        <v>104</v>
      </c>
      <c r="C25" s="2" t="s">
        <v>12</v>
      </c>
      <c r="D25" s="2" t="s">
        <v>31</v>
      </c>
      <c r="E25" s="9"/>
      <c r="F25" s="22"/>
      <c r="G25" s="23"/>
      <c r="H25" s="32"/>
      <c r="I25" s="71"/>
      <c r="J25" s="32"/>
      <c r="K25" s="32"/>
      <c r="L25" s="32"/>
      <c r="M25" s="71"/>
      <c r="N25" s="32"/>
      <c r="O25" s="32"/>
      <c r="P25" s="147"/>
      <c r="Q25" s="71"/>
      <c r="R25" s="428"/>
      <c r="S25" s="475"/>
      <c r="T25" s="431"/>
      <c r="U25" s="419"/>
      <c r="V25" s="434"/>
    </row>
    <row r="26" spans="1:22" x14ac:dyDescent="0.25">
      <c r="A26" s="8"/>
      <c r="B26" s="2" t="s">
        <v>29</v>
      </c>
      <c r="C26" s="2" t="s">
        <v>12</v>
      </c>
      <c r="D26" s="2" t="s">
        <v>31</v>
      </c>
      <c r="E26" s="9"/>
      <c r="F26" s="22"/>
      <c r="G26" s="23"/>
      <c r="H26" s="32"/>
      <c r="I26" s="71"/>
      <c r="J26" s="32"/>
      <c r="K26" s="32"/>
      <c r="L26" s="32"/>
      <c r="M26" s="71"/>
      <c r="N26" s="32"/>
      <c r="O26" s="32"/>
      <c r="P26" s="147"/>
      <c r="Q26" s="71"/>
      <c r="R26" s="428"/>
      <c r="S26" s="475"/>
      <c r="T26" s="431"/>
      <c r="U26" s="419"/>
      <c r="V26" s="434"/>
    </row>
    <row r="27" spans="1:22" ht="28.2" thickBot="1" x14ac:dyDescent="0.3">
      <c r="A27" s="120"/>
      <c r="B27" s="121" t="s">
        <v>30</v>
      </c>
      <c r="C27" s="122" t="s">
        <v>51</v>
      </c>
      <c r="D27" s="122" t="s">
        <v>31</v>
      </c>
      <c r="E27" s="123"/>
      <c r="F27" s="124"/>
      <c r="G27" s="125"/>
      <c r="H27" s="126"/>
      <c r="I27" s="127"/>
      <c r="J27" s="126"/>
      <c r="K27" s="126"/>
      <c r="L27" s="126"/>
      <c r="M27" s="127"/>
      <c r="N27" s="126"/>
      <c r="O27" s="126"/>
      <c r="P27" s="149"/>
      <c r="Q27" s="127"/>
      <c r="R27" s="429"/>
      <c r="S27" s="476"/>
      <c r="T27" s="432"/>
      <c r="U27" s="420"/>
      <c r="V27" s="435"/>
    </row>
    <row r="28" spans="1:22" x14ac:dyDescent="0.25">
      <c r="A28" s="93"/>
      <c r="B28" s="94"/>
      <c r="C28" s="94"/>
      <c r="D28" s="94"/>
      <c r="E28" s="95"/>
      <c r="F28" s="96"/>
      <c r="G28" s="97"/>
      <c r="H28" s="98"/>
      <c r="I28" s="99"/>
      <c r="J28" s="98"/>
      <c r="K28" s="98"/>
      <c r="L28" s="98"/>
      <c r="M28" s="210"/>
      <c r="N28" s="211"/>
      <c r="O28" s="211"/>
      <c r="P28" s="212"/>
      <c r="Q28" s="154"/>
      <c r="R28" s="118"/>
      <c r="S28" s="119"/>
    </row>
    <row r="29" spans="1:22" ht="14.4" thickBot="1" x14ac:dyDescent="0.3">
      <c r="A29" s="110"/>
      <c r="B29" s="111" t="s">
        <v>15</v>
      </c>
      <c r="C29" s="111"/>
      <c r="D29" s="111"/>
      <c r="E29" s="112"/>
      <c r="F29" s="113"/>
      <c r="G29" s="114"/>
      <c r="H29" s="115"/>
      <c r="I29" s="116"/>
      <c r="J29" s="117"/>
      <c r="K29" s="117"/>
      <c r="L29" s="117"/>
      <c r="M29" s="133"/>
      <c r="N29" s="134"/>
      <c r="O29" s="134"/>
      <c r="P29" s="148"/>
      <c r="Q29" s="230"/>
      <c r="R29" s="231"/>
      <c r="S29" s="232"/>
      <c r="T29" s="231"/>
      <c r="U29" s="231"/>
      <c r="V29" s="231"/>
    </row>
    <row r="30" spans="1:22" x14ac:dyDescent="0.25">
      <c r="A30" s="424" t="s">
        <v>137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155">
        <f>SUM(Q31:Q57)</f>
        <v>4170331.4000000004</v>
      </c>
      <c r="R30" s="427">
        <v>1853000</v>
      </c>
      <c r="S30" s="445">
        <f>Q30-R30</f>
        <v>2317331.4000000004</v>
      </c>
      <c r="T30" s="415">
        <f>SUM(L31:L57)</f>
        <v>58123934.400000006</v>
      </c>
      <c r="U30" s="418">
        <v>1853000</v>
      </c>
      <c r="V30" s="421">
        <f>T30-U30</f>
        <v>56270934.400000006</v>
      </c>
    </row>
    <row r="31" spans="1:22" x14ac:dyDescent="0.25">
      <c r="A31" s="8" t="s">
        <v>209</v>
      </c>
      <c r="B31" s="2" t="s">
        <v>111</v>
      </c>
      <c r="C31" s="2" t="s">
        <v>12</v>
      </c>
      <c r="D31" s="2" t="s">
        <v>119</v>
      </c>
      <c r="E31" s="9" t="s">
        <v>210</v>
      </c>
      <c r="F31" s="22" t="s">
        <v>211</v>
      </c>
      <c r="G31" s="23" t="s">
        <v>212</v>
      </c>
      <c r="H31" s="32">
        <v>50000000</v>
      </c>
      <c r="I31" s="71">
        <v>42500000</v>
      </c>
      <c r="J31" s="32">
        <v>2500000</v>
      </c>
      <c r="K31" s="32">
        <f>I31+J31</f>
        <v>45000000</v>
      </c>
      <c r="L31" s="32">
        <v>5000000</v>
      </c>
      <c r="M31" s="71">
        <v>450000</v>
      </c>
      <c r="N31" s="32">
        <v>50000</v>
      </c>
      <c r="O31" s="32">
        <v>900000</v>
      </c>
      <c r="P31" s="147">
        <v>100000</v>
      </c>
      <c r="Q31" s="71">
        <f>N31+P31</f>
        <v>150000</v>
      </c>
      <c r="R31" s="428"/>
      <c r="S31" s="480"/>
      <c r="T31" s="472"/>
      <c r="U31" s="419"/>
      <c r="V31" s="470"/>
    </row>
    <row r="32" spans="1:22" x14ac:dyDescent="0.25">
      <c r="A32" s="8" t="s">
        <v>209</v>
      </c>
      <c r="B32" s="2" t="s">
        <v>112</v>
      </c>
      <c r="C32" s="2" t="s">
        <v>12</v>
      </c>
      <c r="D32" s="2" t="s">
        <v>119</v>
      </c>
      <c r="E32" s="9" t="s">
        <v>210</v>
      </c>
      <c r="F32" s="22" t="s">
        <v>211</v>
      </c>
      <c r="G32" s="23" t="s">
        <v>191</v>
      </c>
      <c r="H32" s="32">
        <v>1815000</v>
      </c>
      <c r="I32" s="71">
        <v>1542750</v>
      </c>
      <c r="J32" s="32">
        <v>90750</v>
      </c>
      <c r="K32" s="32">
        <f t="shared" ref="K32:K56" si="2">I32+J32</f>
        <v>1633500</v>
      </c>
      <c r="L32" s="32">
        <v>181500</v>
      </c>
      <c r="M32" s="71">
        <v>45000</v>
      </c>
      <c r="N32" s="32">
        <v>5000</v>
      </c>
      <c r="O32" s="32">
        <v>180000</v>
      </c>
      <c r="P32" s="147">
        <v>20000</v>
      </c>
      <c r="Q32" s="71">
        <f t="shared" ref="Q32:Q56" si="3">N32+P32</f>
        <v>25000</v>
      </c>
      <c r="R32" s="428"/>
      <c r="S32" s="480"/>
      <c r="T32" s="472"/>
      <c r="U32" s="419"/>
      <c r="V32" s="470"/>
    </row>
    <row r="33" spans="1:22" ht="27.6" x14ac:dyDescent="0.25">
      <c r="A33" s="8" t="s">
        <v>209</v>
      </c>
      <c r="B33" s="18" t="s">
        <v>113</v>
      </c>
      <c r="C33" s="2" t="s">
        <v>12</v>
      </c>
      <c r="D33" s="2" t="s">
        <v>119</v>
      </c>
      <c r="E33" s="9" t="s">
        <v>210</v>
      </c>
      <c r="F33" s="22" t="s">
        <v>211</v>
      </c>
      <c r="G33" s="23" t="s">
        <v>191</v>
      </c>
      <c r="H33" s="32">
        <v>20273880</v>
      </c>
      <c r="I33" s="71">
        <v>17232798</v>
      </c>
      <c r="J33" s="32">
        <v>1013694</v>
      </c>
      <c r="K33" s="32">
        <f t="shared" si="2"/>
        <v>18246492</v>
      </c>
      <c r="L33" s="32">
        <v>2027388</v>
      </c>
      <c r="M33" s="71">
        <v>90000</v>
      </c>
      <c r="N33" s="32">
        <v>10000</v>
      </c>
      <c r="O33" s="32">
        <v>243000</v>
      </c>
      <c r="P33" s="147">
        <v>27000</v>
      </c>
      <c r="Q33" s="71">
        <f t="shared" si="3"/>
        <v>37000</v>
      </c>
      <c r="R33" s="428"/>
      <c r="S33" s="480"/>
      <c r="T33" s="472"/>
      <c r="U33" s="419"/>
      <c r="V33" s="470"/>
    </row>
    <row r="34" spans="1:22" x14ac:dyDescent="0.25">
      <c r="A34" s="8" t="s">
        <v>209</v>
      </c>
      <c r="B34" s="2" t="s">
        <v>114</v>
      </c>
      <c r="C34" s="2" t="s">
        <v>12</v>
      </c>
      <c r="D34" s="2" t="s">
        <v>119</v>
      </c>
      <c r="E34" s="9" t="s">
        <v>210</v>
      </c>
      <c r="F34" s="22" t="s">
        <v>211</v>
      </c>
      <c r="G34" s="23" t="s">
        <v>215</v>
      </c>
      <c r="H34" s="32">
        <v>48000000</v>
      </c>
      <c r="I34" s="71">
        <v>40800000</v>
      </c>
      <c r="J34" s="32">
        <v>2400000</v>
      </c>
      <c r="K34" s="32">
        <f t="shared" si="2"/>
        <v>43200000</v>
      </c>
      <c r="L34" s="32">
        <v>4800000</v>
      </c>
      <c r="M34" s="71">
        <v>810000</v>
      </c>
      <c r="N34" s="32">
        <v>90000</v>
      </c>
      <c r="O34" s="32">
        <v>1800000</v>
      </c>
      <c r="P34" s="147">
        <v>200000</v>
      </c>
      <c r="Q34" s="71">
        <f t="shared" si="3"/>
        <v>290000</v>
      </c>
      <c r="R34" s="428"/>
      <c r="S34" s="480"/>
      <c r="T34" s="472"/>
      <c r="U34" s="419"/>
      <c r="V34" s="470"/>
    </row>
    <row r="35" spans="1:22" x14ac:dyDescent="0.25">
      <c r="A35" s="8" t="s">
        <v>209</v>
      </c>
      <c r="B35" s="2" t="s">
        <v>115</v>
      </c>
      <c r="C35" s="2" t="s">
        <v>12</v>
      </c>
      <c r="D35" s="2" t="s">
        <v>119</v>
      </c>
      <c r="E35" s="9" t="s">
        <v>210</v>
      </c>
      <c r="F35" s="22" t="s">
        <v>211</v>
      </c>
      <c r="G35" s="23" t="s">
        <v>191</v>
      </c>
      <c r="H35" s="32">
        <v>2000000</v>
      </c>
      <c r="I35" s="71">
        <v>1700000</v>
      </c>
      <c r="J35" s="32">
        <v>100000</v>
      </c>
      <c r="K35" s="32">
        <f t="shared" si="2"/>
        <v>1800000</v>
      </c>
      <c r="L35" s="32">
        <v>200000</v>
      </c>
      <c r="M35" s="71">
        <v>180000</v>
      </c>
      <c r="N35" s="32">
        <v>20000</v>
      </c>
      <c r="O35" s="32">
        <v>270000</v>
      </c>
      <c r="P35" s="147">
        <v>30000</v>
      </c>
      <c r="Q35" s="71">
        <f t="shared" si="3"/>
        <v>50000</v>
      </c>
      <c r="R35" s="428"/>
      <c r="S35" s="480"/>
      <c r="T35" s="472"/>
      <c r="U35" s="419"/>
      <c r="V35" s="470"/>
    </row>
    <row r="36" spans="1:22" x14ac:dyDescent="0.25">
      <c r="A36" s="8" t="s">
        <v>209</v>
      </c>
      <c r="B36" s="2" t="s">
        <v>116</v>
      </c>
      <c r="C36" s="2" t="s">
        <v>12</v>
      </c>
      <c r="D36" s="2" t="s">
        <v>119</v>
      </c>
      <c r="E36" s="9" t="s">
        <v>210</v>
      </c>
      <c r="F36" s="22" t="s">
        <v>211</v>
      </c>
      <c r="G36" s="23" t="s">
        <v>191</v>
      </c>
      <c r="H36" s="32">
        <v>5500000</v>
      </c>
      <c r="I36" s="71">
        <v>4675000</v>
      </c>
      <c r="J36" s="32">
        <v>275000</v>
      </c>
      <c r="K36" s="32">
        <f t="shared" si="2"/>
        <v>4950000</v>
      </c>
      <c r="L36" s="32">
        <v>550000</v>
      </c>
      <c r="M36" s="71">
        <v>180000</v>
      </c>
      <c r="N36" s="32">
        <v>20000</v>
      </c>
      <c r="O36" s="32">
        <v>180000</v>
      </c>
      <c r="P36" s="147">
        <v>20000</v>
      </c>
      <c r="Q36" s="71">
        <f t="shared" si="3"/>
        <v>40000</v>
      </c>
      <c r="R36" s="428"/>
      <c r="S36" s="480"/>
      <c r="T36" s="472"/>
      <c r="U36" s="419"/>
      <c r="V36" s="470"/>
    </row>
    <row r="37" spans="1:22" x14ac:dyDescent="0.25">
      <c r="A37" s="8" t="s">
        <v>209</v>
      </c>
      <c r="B37" s="2" t="s">
        <v>117</v>
      </c>
      <c r="C37" s="2" t="s">
        <v>12</v>
      </c>
      <c r="D37" s="2" t="s">
        <v>119</v>
      </c>
      <c r="E37" s="9" t="s">
        <v>210</v>
      </c>
      <c r="F37" s="22" t="s">
        <v>183</v>
      </c>
      <c r="G37" s="23" t="s">
        <v>182</v>
      </c>
      <c r="H37" s="32">
        <v>7865000</v>
      </c>
      <c r="I37" s="71">
        <v>6685250</v>
      </c>
      <c r="J37" s="32">
        <v>393250</v>
      </c>
      <c r="K37" s="32">
        <f t="shared" si="2"/>
        <v>7078500</v>
      </c>
      <c r="L37" s="32">
        <v>786500</v>
      </c>
      <c r="M37" s="71">
        <v>180000</v>
      </c>
      <c r="N37" s="32">
        <v>20000</v>
      </c>
      <c r="O37" s="32">
        <v>270000</v>
      </c>
      <c r="P37" s="147">
        <v>30000</v>
      </c>
      <c r="Q37" s="71">
        <f t="shared" si="3"/>
        <v>50000</v>
      </c>
      <c r="R37" s="428"/>
      <c r="S37" s="480"/>
      <c r="T37" s="472"/>
      <c r="U37" s="419"/>
      <c r="V37" s="470"/>
    </row>
    <row r="38" spans="1:22" ht="27.6" x14ac:dyDescent="0.25">
      <c r="A38" s="8" t="s">
        <v>209</v>
      </c>
      <c r="B38" s="18" t="s">
        <v>118</v>
      </c>
      <c r="C38" s="2" t="s">
        <v>12</v>
      </c>
      <c r="D38" s="2" t="s">
        <v>119</v>
      </c>
      <c r="E38" s="9" t="s">
        <v>210</v>
      </c>
      <c r="F38" s="22" t="s">
        <v>211</v>
      </c>
      <c r="G38" s="23" t="s">
        <v>216</v>
      </c>
      <c r="H38" s="32">
        <v>13915000</v>
      </c>
      <c r="I38" s="71">
        <v>11827750</v>
      </c>
      <c r="J38" s="32">
        <v>695750</v>
      </c>
      <c r="K38" s="32">
        <f t="shared" si="2"/>
        <v>12523500</v>
      </c>
      <c r="L38" s="32">
        <v>1391500</v>
      </c>
      <c r="M38" s="71">
        <v>180000</v>
      </c>
      <c r="N38" s="32">
        <v>20000</v>
      </c>
      <c r="O38" s="32">
        <v>450000</v>
      </c>
      <c r="P38" s="147">
        <v>50000</v>
      </c>
      <c r="Q38" s="71">
        <f t="shared" si="3"/>
        <v>70000</v>
      </c>
      <c r="R38" s="428"/>
      <c r="S38" s="480"/>
      <c r="T38" s="472"/>
      <c r="U38" s="419"/>
      <c r="V38" s="470"/>
    </row>
    <row r="39" spans="1:22" x14ac:dyDescent="0.25">
      <c r="A39" s="8" t="s">
        <v>209</v>
      </c>
      <c r="B39" s="2" t="s">
        <v>120</v>
      </c>
      <c r="C39" s="2" t="s">
        <v>12</v>
      </c>
      <c r="D39" s="2" t="s">
        <v>137</v>
      </c>
      <c r="E39" s="9" t="s">
        <v>210</v>
      </c>
      <c r="F39" s="22" t="s">
        <v>211</v>
      </c>
      <c r="G39" s="23" t="s">
        <v>216</v>
      </c>
      <c r="H39" s="32">
        <v>38375000</v>
      </c>
      <c r="I39" s="71">
        <v>32618750</v>
      </c>
      <c r="J39" s="32">
        <v>1918750</v>
      </c>
      <c r="K39" s="32">
        <f t="shared" si="2"/>
        <v>34537500</v>
      </c>
      <c r="L39" s="32">
        <v>3837500</v>
      </c>
      <c r="M39" s="71">
        <v>180000</v>
      </c>
      <c r="N39" s="32">
        <v>20000</v>
      </c>
      <c r="O39" s="32">
        <v>342000</v>
      </c>
      <c r="P39" s="147">
        <v>38000</v>
      </c>
      <c r="Q39" s="71">
        <f t="shared" si="3"/>
        <v>58000</v>
      </c>
      <c r="R39" s="428"/>
      <c r="S39" s="480"/>
      <c r="T39" s="472"/>
      <c r="U39" s="419"/>
      <c r="V39" s="470"/>
    </row>
    <row r="40" spans="1:22" x14ac:dyDescent="0.25">
      <c r="A40" s="8" t="s">
        <v>209</v>
      </c>
      <c r="B40" s="2" t="s">
        <v>121</v>
      </c>
      <c r="C40" s="2" t="s">
        <v>12</v>
      </c>
      <c r="D40" s="2" t="s">
        <v>137</v>
      </c>
      <c r="E40" s="9" t="s">
        <v>210</v>
      </c>
      <c r="F40" s="22" t="s">
        <v>211</v>
      </c>
      <c r="G40" s="23" t="s">
        <v>212</v>
      </c>
      <c r="H40" s="32">
        <v>40000000</v>
      </c>
      <c r="I40" s="71">
        <v>34000000</v>
      </c>
      <c r="J40" s="32">
        <v>2000000</v>
      </c>
      <c r="K40" s="32">
        <f t="shared" si="2"/>
        <v>36000000</v>
      </c>
      <c r="L40" s="32">
        <v>4000000</v>
      </c>
      <c r="M40" s="71">
        <v>648000</v>
      </c>
      <c r="N40" s="32">
        <v>20000</v>
      </c>
      <c r="O40" s="32">
        <v>900000</v>
      </c>
      <c r="P40" s="147">
        <v>100000</v>
      </c>
      <c r="Q40" s="71">
        <f t="shared" si="3"/>
        <v>120000</v>
      </c>
      <c r="R40" s="428"/>
      <c r="S40" s="480"/>
      <c r="T40" s="472"/>
      <c r="U40" s="419"/>
      <c r="V40" s="470"/>
    </row>
    <row r="41" spans="1:22" x14ac:dyDescent="0.25">
      <c r="A41" s="8" t="s">
        <v>209</v>
      </c>
      <c r="B41" s="2" t="s">
        <v>122</v>
      </c>
      <c r="C41" s="2" t="s">
        <v>12</v>
      </c>
      <c r="D41" s="2" t="s">
        <v>137</v>
      </c>
      <c r="E41" s="9" t="s">
        <v>210</v>
      </c>
      <c r="F41" s="22" t="s">
        <v>219</v>
      </c>
      <c r="G41" s="23" t="s">
        <v>194</v>
      </c>
      <c r="H41" s="32">
        <v>8580000</v>
      </c>
      <c r="I41" s="71">
        <v>7293000</v>
      </c>
      <c r="J41" s="32">
        <v>429000</v>
      </c>
      <c r="K41" s="32">
        <f t="shared" si="2"/>
        <v>7722000</v>
      </c>
      <c r="L41" s="32">
        <v>858000</v>
      </c>
      <c r="M41" s="71">
        <v>495000</v>
      </c>
      <c r="N41" s="32">
        <v>55000</v>
      </c>
      <c r="O41" s="32">
        <v>7200000</v>
      </c>
      <c r="P41" s="147">
        <v>800000</v>
      </c>
      <c r="Q41" s="71">
        <f t="shared" si="3"/>
        <v>855000</v>
      </c>
      <c r="R41" s="428"/>
      <c r="S41" s="480"/>
      <c r="T41" s="472"/>
      <c r="U41" s="419"/>
      <c r="V41" s="470"/>
    </row>
    <row r="42" spans="1:22" ht="27.6" x14ac:dyDescent="0.25">
      <c r="A42" s="8" t="s">
        <v>209</v>
      </c>
      <c r="B42" s="18" t="s">
        <v>123</v>
      </c>
      <c r="C42" s="2" t="s">
        <v>12</v>
      </c>
      <c r="D42" s="2" t="s">
        <v>137</v>
      </c>
      <c r="E42" s="9" t="s">
        <v>210</v>
      </c>
      <c r="F42" s="22" t="s">
        <v>211</v>
      </c>
      <c r="G42" s="23" t="s">
        <v>182</v>
      </c>
      <c r="H42" s="32">
        <v>67247761</v>
      </c>
      <c r="I42" s="71">
        <v>57160596.850000001</v>
      </c>
      <c r="J42" s="32">
        <v>3362388.0500000003</v>
      </c>
      <c r="K42" s="32">
        <f t="shared" si="2"/>
        <v>60522984.899999999</v>
      </c>
      <c r="L42" s="32">
        <v>6724776.0999999978</v>
      </c>
      <c r="M42" s="71">
        <v>450000</v>
      </c>
      <c r="N42" s="32">
        <v>50000</v>
      </c>
      <c r="O42" s="32">
        <v>450000</v>
      </c>
      <c r="P42" s="147">
        <v>50000</v>
      </c>
      <c r="Q42" s="71">
        <f t="shared" si="3"/>
        <v>100000</v>
      </c>
      <c r="R42" s="428"/>
      <c r="S42" s="480"/>
      <c r="T42" s="472"/>
      <c r="U42" s="419"/>
      <c r="V42" s="470"/>
    </row>
    <row r="43" spans="1:22" ht="27.6" x14ac:dyDescent="0.25">
      <c r="A43" s="8" t="s">
        <v>209</v>
      </c>
      <c r="B43" s="18" t="s">
        <v>124</v>
      </c>
      <c r="C43" s="2" t="s">
        <v>12</v>
      </c>
      <c r="D43" s="2" t="s">
        <v>137</v>
      </c>
      <c r="E43" s="9" t="s">
        <v>210</v>
      </c>
      <c r="F43" s="22" t="s">
        <v>211</v>
      </c>
      <c r="G43" s="23" t="s">
        <v>182</v>
      </c>
      <c r="H43" s="32">
        <v>12382396</v>
      </c>
      <c r="I43" s="71">
        <v>10525036.6</v>
      </c>
      <c r="J43" s="32">
        <v>619119.80000000005</v>
      </c>
      <c r="K43" s="32">
        <f t="shared" si="2"/>
        <v>11144156.4</v>
      </c>
      <c r="L43" s="32">
        <v>1238239.6000000003</v>
      </c>
      <c r="M43" s="71">
        <v>270000</v>
      </c>
      <c r="N43" s="32">
        <v>30000</v>
      </c>
      <c r="O43" s="32">
        <v>180000</v>
      </c>
      <c r="P43" s="147">
        <v>20000</v>
      </c>
      <c r="Q43" s="71">
        <f t="shared" si="3"/>
        <v>50000</v>
      </c>
      <c r="R43" s="428"/>
      <c r="S43" s="480"/>
      <c r="T43" s="472"/>
      <c r="U43" s="419"/>
      <c r="V43" s="470"/>
    </row>
    <row r="44" spans="1:22" x14ac:dyDescent="0.25">
      <c r="A44" s="8" t="s">
        <v>209</v>
      </c>
      <c r="B44" s="18" t="s">
        <v>125</v>
      </c>
      <c r="C44" s="2" t="s">
        <v>12</v>
      </c>
      <c r="D44" s="2" t="s">
        <v>137</v>
      </c>
      <c r="E44" s="9" t="s">
        <v>210</v>
      </c>
      <c r="F44" s="22" t="s">
        <v>211</v>
      </c>
      <c r="G44" s="23" t="s">
        <v>191</v>
      </c>
      <c r="H44" s="32">
        <v>8883000</v>
      </c>
      <c r="I44" s="71">
        <v>7550550</v>
      </c>
      <c r="J44" s="32">
        <v>444150</v>
      </c>
      <c r="K44" s="32">
        <f t="shared" si="2"/>
        <v>7994700</v>
      </c>
      <c r="L44" s="32">
        <v>888300</v>
      </c>
      <c r="M44" s="71">
        <v>315000</v>
      </c>
      <c r="N44" s="32">
        <v>35000</v>
      </c>
      <c r="O44" s="32">
        <v>0</v>
      </c>
      <c r="P44" s="147">
        <v>0</v>
      </c>
      <c r="Q44" s="71">
        <f t="shared" si="3"/>
        <v>35000</v>
      </c>
      <c r="R44" s="428"/>
      <c r="S44" s="480"/>
      <c r="T44" s="472"/>
      <c r="U44" s="419"/>
      <c r="V44" s="470"/>
    </row>
    <row r="45" spans="1:22" ht="27.6" x14ac:dyDescent="0.25">
      <c r="A45" s="8" t="s">
        <v>209</v>
      </c>
      <c r="B45" s="18" t="s">
        <v>126</v>
      </c>
      <c r="C45" s="2" t="s">
        <v>12</v>
      </c>
      <c r="D45" s="2" t="s">
        <v>137</v>
      </c>
      <c r="E45" s="9" t="s">
        <v>210</v>
      </c>
      <c r="F45" s="22" t="s">
        <v>211</v>
      </c>
      <c r="G45" s="23" t="s">
        <v>191</v>
      </c>
      <c r="H45" s="32">
        <v>6590000</v>
      </c>
      <c r="I45" s="71">
        <v>5601500</v>
      </c>
      <c r="J45" s="32">
        <v>329500</v>
      </c>
      <c r="K45" s="32">
        <f t="shared" si="2"/>
        <v>5931000</v>
      </c>
      <c r="L45" s="32">
        <v>659000</v>
      </c>
      <c r="M45" s="71">
        <v>225000</v>
      </c>
      <c r="N45" s="32">
        <v>25000</v>
      </c>
      <c r="O45" s="32">
        <v>0</v>
      </c>
      <c r="P45" s="147">
        <v>0</v>
      </c>
      <c r="Q45" s="71">
        <f t="shared" si="3"/>
        <v>25000</v>
      </c>
      <c r="R45" s="428"/>
      <c r="S45" s="480"/>
      <c r="T45" s="472"/>
      <c r="U45" s="419"/>
      <c r="V45" s="470"/>
    </row>
    <row r="46" spans="1:22" x14ac:dyDescent="0.25">
      <c r="A46" s="8" t="s">
        <v>209</v>
      </c>
      <c r="B46" s="18" t="s">
        <v>127</v>
      </c>
      <c r="C46" s="2" t="s">
        <v>12</v>
      </c>
      <c r="D46" s="2" t="s">
        <v>137</v>
      </c>
      <c r="E46" s="9" t="s">
        <v>210</v>
      </c>
      <c r="F46" s="22" t="s">
        <v>211</v>
      </c>
      <c r="G46" s="23" t="s">
        <v>191</v>
      </c>
      <c r="H46" s="32">
        <v>9775000</v>
      </c>
      <c r="I46" s="71">
        <v>8308750</v>
      </c>
      <c r="J46" s="32">
        <v>488750</v>
      </c>
      <c r="K46" s="32">
        <f t="shared" si="2"/>
        <v>8797500</v>
      </c>
      <c r="L46" s="32">
        <v>977500</v>
      </c>
      <c r="M46" s="71">
        <v>247500</v>
      </c>
      <c r="N46" s="32">
        <v>27500</v>
      </c>
      <c r="O46" s="32">
        <v>900000</v>
      </c>
      <c r="P46" s="147">
        <v>100000</v>
      </c>
      <c r="Q46" s="71">
        <f t="shared" si="3"/>
        <v>127500</v>
      </c>
      <c r="R46" s="428"/>
      <c r="S46" s="480"/>
      <c r="T46" s="472"/>
      <c r="U46" s="419"/>
      <c r="V46" s="470"/>
    </row>
    <row r="47" spans="1:22" x14ac:dyDescent="0.25">
      <c r="A47" s="8" t="s">
        <v>209</v>
      </c>
      <c r="B47" s="18" t="s">
        <v>128</v>
      </c>
      <c r="C47" s="2" t="s">
        <v>12</v>
      </c>
      <c r="D47" s="2" t="s">
        <v>137</v>
      </c>
      <c r="E47" s="9" t="s">
        <v>210</v>
      </c>
      <c r="F47" s="22" t="s">
        <v>211</v>
      </c>
      <c r="G47" s="23" t="s">
        <v>222</v>
      </c>
      <c r="H47" s="32">
        <v>23280000</v>
      </c>
      <c r="I47" s="71">
        <v>19788000</v>
      </c>
      <c r="J47" s="32">
        <v>1164000</v>
      </c>
      <c r="K47" s="32">
        <f t="shared" si="2"/>
        <v>20952000</v>
      </c>
      <c r="L47" s="32">
        <v>2328000</v>
      </c>
      <c r="M47" s="71">
        <v>270000</v>
      </c>
      <c r="N47" s="32">
        <v>30000</v>
      </c>
      <c r="O47" s="32">
        <v>508500</v>
      </c>
      <c r="P47" s="147">
        <v>56500</v>
      </c>
      <c r="Q47" s="71">
        <f t="shared" si="3"/>
        <v>86500</v>
      </c>
      <c r="R47" s="428"/>
      <c r="S47" s="480"/>
      <c r="T47" s="472"/>
      <c r="U47" s="419"/>
      <c r="V47" s="470"/>
    </row>
    <row r="48" spans="1:22" ht="27.6" x14ac:dyDescent="0.25">
      <c r="A48" s="8" t="s">
        <v>209</v>
      </c>
      <c r="B48" s="18" t="s">
        <v>129</v>
      </c>
      <c r="C48" s="2" t="s">
        <v>12</v>
      </c>
      <c r="D48" s="2" t="s">
        <v>137</v>
      </c>
      <c r="E48" s="9" t="s">
        <v>210</v>
      </c>
      <c r="F48" s="22" t="s">
        <v>223</v>
      </c>
      <c r="G48" s="23" t="s">
        <v>194</v>
      </c>
      <c r="H48" s="32">
        <v>14500000</v>
      </c>
      <c r="I48" s="71">
        <v>12325000</v>
      </c>
      <c r="J48" s="32">
        <v>725000</v>
      </c>
      <c r="K48" s="32">
        <f t="shared" si="2"/>
        <v>13050000</v>
      </c>
      <c r="L48" s="32">
        <v>1450000</v>
      </c>
      <c r="M48" s="71">
        <v>450000</v>
      </c>
      <c r="N48" s="32">
        <v>50000</v>
      </c>
      <c r="O48" s="32">
        <v>1350000</v>
      </c>
      <c r="P48" s="147">
        <v>150000</v>
      </c>
      <c r="Q48" s="71">
        <f t="shared" si="3"/>
        <v>200000</v>
      </c>
      <c r="R48" s="428"/>
      <c r="S48" s="480"/>
      <c r="T48" s="472"/>
      <c r="U48" s="419"/>
      <c r="V48" s="470"/>
    </row>
    <row r="49" spans="1:22" ht="27.6" x14ac:dyDescent="0.25">
      <c r="A49" s="8" t="s">
        <v>209</v>
      </c>
      <c r="B49" s="18" t="s">
        <v>224</v>
      </c>
      <c r="C49" s="2" t="s">
        <v>12</v>
      </c>
      <c r="D49" s="2" t="s">
        <v>137</v>
      </c>
      <c r="E49" s="9" t="s">
        <v>210</v>
      </c>
      <c r="F49" s="22" t="s">
        <v>211</v>
      </c>
      <c r="G49" s="23" t="s">
        <v>182</v>
      </c>
      <c r="H49" s="32">
        <v>60000000</v>
      </c>
      <c r="I49" s="71">
        <v>51000000</v>
      </c>
      <c r="J49" s="32">
        <v>3000000</v>
      </c>
      <c r="K49" s="32">
        <f t="shared" si="2"/>
        <v>54000000</v>
      </c>
      <c r="L49" s="32">
        <v>6000000</v>
      </c>
      <c r="M49" s="71">
        <v>225000</v>
      </c>
      <c r="N49" s="32">
        <v>17500</v>
      </c>
      <c r="O49" s="32">
        <v>450000</v>
      </c>
      <c r="P49" s="147">
        <v>50000</v>
      </c>
      <c r="Q49" s="71">
        <f t="shared" si="3"/>
        <v>67500</v>
      </c>
      <c r="R49" s="428"/>
      <c r="S49" s="480"/>
      <c r="T49" s="472"/>
      <c r="U49" s="419"/>
      <c r="V49" s="470"/>
    </row>
    <row r="50" spans="1:22" ht="41.4" x14ac:dyDescent="0.25">
      <c r="A50" s="8" t="s">
        <v>209</v>
      </c>
      <c r="B50" s="18" t="s">
        <v>225</v>
      </c>
      <c r="C50" s="2" t="s">
        <v>12</v>
      </c>
      <c r="D50" s="2" t="s">
        <v>137</v>
      </c>
      <c r="E50" s="9" t="s">
        <v>210</v>
      </c>
      <c r="F50" s="22" t="s">
        <v>211</v>
      </c>
      <c r="G50" s="23" t="s">
        <v>182</v>
      </c>
      <c r="H50" s="32">
        <v>9950000</v>
      </c>
      <c r="I50" s="71">
        <v>8457500</v>
      </c>
      <c r="J50" s="32">
        <v>497500</v>
      </c>
      <c r="K50" s="32">
        <f t="shared" si="2"/>
        <v>8955000</v>
      </c>
      <c r="L50" s="32">
        <v>995000</v>
      </c>
      <c r="M50" s="71">
        <v>112500</v>
      </c>
      <c r="N50" s="32">
        <v>17500</v>
      </c>
      <c r="O50" s="32">
        <v>450000</v>
      </c>
      <c r="P50" s="147">
        <v>50000</v>
      </c>
      <c r="Q50" s="71">
        <f t="shared" si="3"/>
        <v>67500</v>
      </c>
      <c r="R50" s="428"/>
      <c r="S50" s="480"/>
      <c r="T50" s="472"/>
      <c r="U50" s="419"/>
      <c r="V50" s="470"/>
    </row>
    <row r="51" spans="1:22" ht="27.6" x14ac:dyDescent="0.25">
      <c r="A51" s="8" t="s">
        <v>209</v>
      </c>
      <c r="B51" s="18" t="s">
        <v>130</v>
      </c>
      <c r="C51" s="2" t="s">
        <v>12</v>
      </c>
      <c r="D51" s="2" t="s">
        <v>137</v>
      </c>
      <c r="E51" s="9" t="s">
        <v>210</v>
      </c>
      <c r="F51" s="22" t="s">
        <v>211</v>
      </c>
      <c r="G51" s="23" t="s">
        <v>191</v>
      </c>
      <c r="H51" s="32">
        <v>11670000</v>
      </c>
      <c r="I51" s="71">
        <v>9919500</v>
      </c>
      <c r="J51" s="32">
        <v>583500</v>
      </c>
      <c r="K51" s="32">
        <f t="shared" si="2"/>
        <v>10503000</v>
      </c>
      <c r="L51" s="32">
        <v>1167000</v>
      </c>
      <c r="M51" s="71">
        <v>1800000</v>
      </c>
      <c r="N51" s="32">
        <v>200000</v>
      </c>
      <c r="O51" s="32">
        <v>2403000</v>
      </c>
      <c r="P51" s="147">
        <v>267000</v>
      </c>
      <c r="Q51" s="71">
        <f t="shared" si="3"/>
        <v>467000</v>
      </c>
      <c r="R51" s="428"/>
      <c r="S51" s="480"/>
      <c r="T51" s="472"/>
      <c r="U51" s="419"/>
      <c r="V51" s="470"/>
    </row>
    <row r="52" spans="1:22" x14ac:dyDescent="0.25">
      <c r="A52" s="8" t="s">
        <v>209</v>
      </c>
      <c r="B52" s="18" t="s">
        <v>131</v>
      </c>
      <c r="C52" s="2" t="s">
        <v>12</v>
      </c>
      <c r="D52" s="2" t="s">
        <v>137</v>
      </c>
      <c r="E52" s="9" t="s">
        <v>210</v>
      </c>
      <c r="F52" s="22" t="s">
        <v>211</v>
      </c>
      <c r="G52" s="23" t="s">
        <v>191</v>
      </c>
      <c r="H52" s="32">
        <v>4000000</v>
      </c>
      <c r="I52" s="71">
        <v>3400000</v>
      </c>
      <c r="J52" s="32">
        <v>200000</v>
      </c>
      <c r="K52" s="32">
        <f t="shared" si="2"/>
        <v>3600000</v>
      </c>
      <c r="L52" s="32">
        <v>400000</v>
      </c>
      <c r="M52" s="71">
        <v>90000</v>
      </c>
      <c r="N52" s="32">
        <v>10000</v>
      </c>
      <c r="O52" s="32">
        <v>180000</v>
      </c>
      <c r="P52" s="147">
        <v>20000</v>
      </c>
      <c r="Q52" s="71">
        <f t="shared" si="3"/>
        <v>30000</v>
      </c>
      <c r="R52" s="428"/>
      <c r="S52" s="480"/>
      <c r="T52" s="472"/>
      <c r="U52" s="419"/>
      <c r="V52" s="470"/>
    </row>
    <row r="53" spans="1:22" x14ac:dyDescent="0.25">
      <c r="A53" s="8" t="s">
        <v>209</v>
      </c>
      <c r="B53" s="18" t="s">
        <v>132</v>
      </c>
      <c r="C53" s="2" t="s">
        <v>12</v>
      </c>
      <c r="D53" s="2" t="s">
        <v>137</v>
      </c>
      <c r="E53" s="9" t="s">
        <v>210</v>
      </c>
      <c r="F53" s="22" t="s">
        <v>211</v>
      </c>
      <c r="G53" s="23" t="s">
        <v>227</v>
      </c>
      <c r="H53" s="32">
        <v>15000000</v>
      </c>
      <c r="I53" s="71">
        <v>12750000</v>
      </c>
      <c r="J53" s="32">
        <v>750000</v>
      </c>
      <c r="K53" s="32">
        <f t="shared" si="2"/>
        <v>13500000</v>
      </c>
      <c r="L53" s="32">
        <v>1500000</v>
      </c>
      <c r="M53" s="71">
        <v>450000</v>
      </c>
      <c r="N53" s="32">
        <v>50000</v>
      </c>
      <c r="O53" s="32">
        <v>450000</v>
      </c>
      <c r="P53" s="147">
        <v>50000</v>
      </c>
      <c r="Q53" s="71">
        <f t="shared" si="3"/>
        <v>100000</v>
      </c>
      <c r="R53" s="428"/>
      <c r="S53" s="480"/>
      <c r="T53" s="472"/>
      <c r="U53" s="419"/>
      <c r="V53" s="470"/>
    </row>
    <row r="54" spans="1:22" ht="27.6" x14ac:dyDescent="0.25">
      <c r="A54" s="8" t="s">
        <v>209</v>
      </c>
      <c r="B54" s="18" t="s">
        <v>133</v>
      </c>
      <c r="C54" s="2" t="s">
        <v>12</v>
      </c>
      <c r="D54" s="2" t="s">
        <v>137</v>
      </c>
      <c r="E54" s="9" t="s">
        <v>210</v>
      </c>
      <c r="F54" s="22" t="s">
        <v>211</v>
      </c>
      <c r="G54" s="23" t="s">
        <v>182</v>
      </c>
      <c r="H54" s="32">
        <v>50310487</v>
      </c>
      <c r="I54" s="71">
        <v>42763913.949999996</v>
      </c>
      <c r="J54" s="32">
        <v>2515524.35</v>
      </c>
      <c r="K54" s="32">
        <f t="shared" si="2"/>
        <v>45279438.299999997</v>
      </c>
      <c r="L54" s="32">
        <v>5031048.7000000048</v>
      </c>
      <c r="M54" s="71">
        <v>2700000</v>
      </c>
      <c r="N54" s="32">
        <v>300000</v>
      </c>
      <c r="O54" s="32">
        <v>2509138.8000000003</v>
      </c>
      <c r="P54" s="147">
        <v>278793.2</v>
      </c>
      <c r="Q54" s="71">
        <f t="shared" si="3"/>
        <v>578793.19999999995</v>
      </c>
      <c r="R54" s="428"/>
      <c r="S54" s="480"/>
      <c r="T54" s="472"/>
      <c r="U54" s="419"/>
      <c r="V54" s="470"/>
    </row>
    <row r="55" spans="1:22" x14ac:dyDescent="0.25">
      <c r="A55" s="8" t="s">
        <v>209</v>
      </c>
      <c r="B55" s="18" t="s">
        <v>134</v>
      </c>
      <c r="C55" s="2" t="s">
        <v>12</v>
      </c>
      <c r="D55" s="2" t="s">
        <v>137</v>
      </c>
      <c r="E55" s="9" t="s">
        <v>210</v>
      </c>
      <c r="F55" s="22" t="s">
        <v>211</v>
      </c>
      <c r="G55" s="23" t="s">
        <v>227</v>
      </c>
      <c r="H55" s="32">
        <v>24553820</v>
      </c>
      <c r="I55" s="71">
        <v>20870747</v>
      </c>
      <c r="J55" s="32">
        <v>1227691</v>
      </c>
      <c r="K55" s="32">
        <f t="shared" si="2"/>
        <v>22098438</v>
      </c>
      <c r="L55" s="32">
        <v>2455382</v>
      </c>
      <c r="M55" s="71">
        <v>1350000</v>
      </c>
      <c r="N55" s="32">
        <v>150000</v>
      </c>
      <c r="O55" s="32">
        <v>859843.8</v>
      </c>
      <c r="P55" s="147">
        <v>95538.200000000012</v>
      </c>
      <c r="Q55" s="71">
        <f t="shared" si="3"/>
        <v>245538.2</v>
      </c>
      <c r="R55" s="428"/>
      <c r="S55" s="480"/>
      <c r="T55" s="472"/>
      <c r="U55" s="419"/>
      <c r="V55" s="470"/>
    </row>
    <row r="56" spans="1:22" x14ac:dyDescent="0.25">
      <c r="A56" s="8" t="s">
        <v>209</v>
      </c>
      <c r="B56" s="18" t="s">
        <v>135</v>
      </c>
      <c r="C56" s="2" t="s">
        <v>12</v>
      </c>
      <c r="D56" s="2" t="s">
        <v>137</v>
      </c>
      <c r="E56" s="9" t="s">
        <v>210</v>
      </c>
      <c r="F56" s="22" t="s">
        <v>211</v>
      </c>
      <c r="G56" s="23" t="s">
        <v>227</v>
      </c>
      <c r="H56" s="32">
        <v>20000000</v>
      </c>
      <c r="I56" s="71">
        <v>17000000</v>
      </c>
      <c r="J56" s="32">
        <v>1000000</v>
      </c>
      <c r="K56" s="32">
        <f t="shared" si="2"/>
        <v>18000000</v>
      </c>
      <c r="L56" s="32">
        <v>2000000</v>
      </c>
      <c r="M56" s="71">
        <v>900000</v>
      </c>
      <c r="N56" s="32">
        <v>100000</v>
      </c>
      <c r="O56" s="32">
        <v>900000</v>
      </c>
      <c r="P56" s="147">
        <v>100000</v>
      </c>
      <c r="Q56" s="71">
        <f t="shared" si="3"/>
        <v>200000</v>
      </c>
      <c r="R56" s="428"/>
      <c r="S56" s="480"/>
      <c r="T56" s="472"/>
      <c r="U56" s="419"/>
      <c r="V56" s="470"/>
    </row>
    <row r="57" spans="1:22" ht="28.2" thickBot="1" x14ac:dyDescent="0.3">
      <c r="A57" s="120" t="s">
        <v>209</v>
      </c>
      <c r="B57" s="121" t="s">
        <v>136</v>
      </c>
      <c r="C57" s="122" t="s">
        <v>12</v>
      </c>
      <c r="D57" s="122" t="s">
        <v>137</v>
      </c>
      <c r="E57" s="123" t="s">
        <v>210</v>
      </c>
      <c r="F57" s="124" t="s">
        <v>211</v>
      </c>
      <c r="G57" s="125" t="s">
        <v>229</v>
      </c>
      <c r="H57" s="126">
        <v>6773000</v>
      </c>
      <c r="I57" s="127">
        <v>5757050</v>
      </c>
      <c r="J57" s="126">
        <v>338650</v>
      </c>
      <c r="K57" s="126">
        <f>I57+J57</f>
        <v>6095700</v>
      </c>
      <c r="L57" s="126">
        <v>677300</v>
      </c>
      <c r="M57" s="127">
        <v>225000</v>
      </c>
      <c r="N57" s="126">
        <v>25000</v>
      </c>
      <c r="O57" s="126">
        <v>180000</v>
      </c>
      <c r="P57" s="149">
        <v>20000</v>
      </c>
      <c r="Q57" s="127">
        <f>N57+P57</f>
        <v>45000</v>
      </c>
      <c r="R57" s="429"/>
      <c r="S57" s="481"/>
      <c r="T57" s="473"/>
      <c r="U57" s="420"/>
      <c r="V57" s="471"/>
    </row>
    <row r="58" spans="1:22" x14ac:dyDescent="0.25">
      <c r="A58" s="93"/>
      <c r="B58" s="94"/>
      <c r="C58" s="94"/>
      <c r="D58" s="94"/>
      <c r="E58" s="95"/>
      <c r="F58" s="96"/>
      <c r="G58" s="97"/>
      <c r="H58" s="98"/>
      <c r="I58" s="99"/>
      <c r="J58" s="98"/>
      <c r="K58" s="98"/>
      <c r="L58" s="98"/>
      <c r="M58" s="99"/>
      <c r="N58" s="98"/>
      <c r="O58" s="98"/>
      <c r="P58" s="146"/>
      <c r="Q58" s="154"/>
      <c r="R58" s="118"/>
      <c r="S58" s="119"/>
    </row>
    <row r="59" spans="1:22" ht="14.4" thickBot="1" x14ac:dyDescent="0.3">
      <c r="A59" s="110"/>
      <c r="B59" s="111" t="s">
        <v>16</v>
      </c>
      <c r="C59" s="111"/>
      <c r="D59" s="111"/>
      <c r="E59" s="112"/>
      <c r="F59" s="113"/>
      <c r="G59" s="114"/>
      <c r="H59" s="115"/>
      <c r="I59" s="116"/>
      <c r="J59" s="117"/>
      <c r="K59" s="117"/>
      <c r="L59" s="117"/>
      <c r="M59" s="116"/>
      <c r="N59" s="117"/>
      <c r="O59" s="117"/>
      <c r="P59" s="150"/>
      <c r="Q59" s="230"/>
      <c r="R59" s="231"/>
      <c r="S59" s="232"/>
      <c r="T59" s="231"/>
      <c r="U59" s="231"/>
      <c r="V59" s="231"/>
    </row>
    <row r="60" spans="1:22" x14ac:dyDescent="0.25">
      <c r="A60" s="424" t="s">
        <v>39</v>
      </c>
      <c r="B60" s="425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5"/>
      <c r="O60" s="425"/>
      <c r="P60" s="425"/>
      <c r="Q60" s="163">
        <f>SUM(Q61:Q65)</f>
        <v>2100000</v>
      </c>
      <c r="R60" s="427">
        <v>6200000</v>
      </c>
      <c r="S60" s="500">
        <f>Q60-R60</f>
        <v>-4100000</v>
      </c>
      <c r="T60" s="415">
        <f>SUM(L61:L65)</f>
        <v>11580000</v>
      </c>
      <c r="U60" s="418">
        <v>6200000</v>
      </c>
      <c r="V60" s="421">
        <f>T60-U60</f>
        <v>5380000</v>
      </c>
    </row>
    <row r="61" spans="1:22" ht="27.6" x14ac:dyDescent="0.25">
      <c r="A61" s="8" t="s">
        <v>267</v>
      </c>
      <c r="B61" s="18" t="s">
        <v>34</v>
      </c>
      <c r="C61" s="2" t="s">
        <v>12</v>
      </c>
      <c r="D61" s="2" t="s">
        <v>39</v>
      </c>
      <c r="E61" s="9" t="s">
        <v>207</v>
      </c>
      <c r="F61" s="22"/>
      <c r="G61" s="23"/>
      <c r="H61" s="32">
        <v>7000000</v>
      </c>
      <c r="I61" s="39">
        <v>5950000</v>
      </c>
      <c r="J61" s="39">
        <v>350000</v>
      </c>
      <c r="K61" s="39">
        <f>I61+J61</f>
        <v>6300000</v>
      </c>
      <c r="L61" s="39">
        <v>700000</v>
      </c>
      <c r="M61" s="41">
        <v>850000</v>
      </c>
      <c r="N61" s="39">
        <v>150000</v>
      </c>
      <c r="O61" s="39">
        <v>0</v>
      </c>
      <c r="P61" s="40">
        <v>0</v>
      </c>
      <c r="Q61" s="71">
        <f>N61+P61</f>
        <v>150000</v>
      </c>
      <c r="R61" s="428"/>
      <c r="S61" s="501"/>
      <c r="T61" s="416"/>
      <c r="U61" s="419"/>
      <c r="V61" s="422"/>
    </row>
    <row r="62" spans="1:22" ht="27.6" x14ac:dyDescent="0.25">
      <c r="A62" s="8" t="s">
        <v>268</v>
      </c>
      <c r="B62" s="18" t="s">
        <v>35</v>
      </c>
      <c r="C62" s="2" t="s">
        <v>12</v>
      </c>
      <c r="D62" s="2" t="s">
        <v>39</v>
      </c>
      <c r="E62" s="9"/>
      <c r="F62" s="22"/>
      <c r="G62" s="23"/>
      <c r="H62" s="32">
        <v>14000000</v>
      </c>
      <c r="I62" s="39">
        <v>11900000</v>
      </c>
      <c r="J62" s="39">
        <v>700000</v>
      </c>
      <c r="K62" s="39">
        <f t="shared" ref="K62:K64" si="4">I62+J62</f>
        <v>12600000</v>
      </c>
      <c r="L62" s="39">
        <v>1400000</v>
      </c>
      <c r="M62" s="41">
        <v>1700000</v>
      </c>
      <c r="N62" s="39">
        <v>300000</v>
      </c>
      <c r="O62" s="39">
        <v>850000</v>
      </c>
      <c r="P62" s="40">
        <v>150000</v>
      </c>
      <c r="Q62" s="71">
        <f t="shared" ref="Q62:Q65" si="5">N62+P62</f>
        <v>450000</v>
      </c>
      <c r="R62" s="428"/>
      <c r="S62" s="501"/>
      <c r="T62" s="416"/>
      <c r="U62" s="419"/>
      <c r="V62" s="422"/>
    </row>
    <row r="63" spans="1:22" ht="19.5" customHeight="1" x14ac:dyDescent="0.25">
      <c r="A63" s="8" t="s">
        <v>268</v>
      </c>
      <c r="B63" s="18" t="s">
        <v>36</v>
      </c>
      <c r="C63" s="2" t="s">
        <v>12</v>
      </c>
      <c r="D63" s="2" t="s">
        <v>39</v>
      </c>
      <c r="E63" s="9"/>
      <c r="F63" s="22"/>
      <c r="G63" s="23"/>
      <c r="H63" s="32">
        <v>35000000</v>
      </c>
      <c r="I63" s="39">
        <v>29750000</v>
      </c>
      <c r="J63" s="39">
        <v>1750000</v>
      </c>
      <c r="K63" s="39">
        <f t="shared" si="4"/>
        <v>31500000</v>
      </c>
      <c r="L63" s="39">
        <v>3500000</v>
      </c>
      <c r="M63" s="41">
        <v>1700000</v>
      </c>
      <c r="N63" s="39">
        <v>300000</v>
      </c>
      <c r="O63" s="39">
        <v>1700000</v>
      </c>
      <c r="P63" s="40">
        <v>300000</v>
      </c>
      <c r="Q63" s="71">
        <f t="shared" si="5"/>
        <v>600000</v>
      </c>
      <c r="R63" s="428"/>
      <c r="S63" s="501"/>
      <c r="T63" s="416"/>
      <c r="U63" s="419"/>
      <c r="V63" s="422"/>
    </row>
    <row r="64" spans="1:22" x14ac:dyDescent="0.25">
      <c r="A64" s="8" t="s">
        <v>268</v>
      </c>
      <c r="B64" s="2" t="s">
        <v>37</v>
      </c>
      <c r="C64" s="2" t="s">
        <v>12</v>
      </c>
      <c r="D64" s="2" t="s">
        <v>39</v>
      </c>
      <c r="E64" s="9"/>
      <c r="F64" s="22"/>
      <c r="G64" s="23"/>
      <c r="H64" s="32">
        <v>14800000</v>
      </c>
      <c r="I64" s="39">
        <v>12580000</v>
      </c>
      <c r="J64" s="39">
        <v>740000</v>
      </c>
      <c r="K64" s="39">
        <f t="shared" si="4"/>
        <v>13320000</v>
      </c>
      <c r="L64" s="39">
        <v>1480000</v>
      </c>
      <c r="M64" s="41">
        <v>0</v>
      </c>
      <c r="N64" s="39">
        <v>0</v>
      </c>
      <c r="O64" s="39">
        <v>1700000</v>
      </c>
      <c r="P64" s="40">
        <v>300000</v>
      </c>
      <c r="Q64" s="71">
        <f t="shared" si="5"/>
        <v>300000</v>
      </c>
      <c r="R64" s="428"/>
      <c r="S64" s="501"/>
      <c r="T64" s="416"/>
      <c r="U64" s="419"/>
      <c r="V64" s="422"/>
    </row>
    <row r="65" spans="1:22" ht="14.4" thickBot="1" x14ac:dyDescent="0.3">
      <c r="A65" s="120" t="s">
        <v>268</v>
      </c>
      <c r="B65" s="122" t="s">
        <v>38</v>
      </c>
      <c r="C65" s="122" t="s">
        <v>12</v>
      </c>
      <c r="D65" s="122" t="s">
        <v>39</v>
      </c>
      <c r="E65" s="123"/>
      <c r="F65" s="124"/>
      <c r="G65" s="125"/>
      <c r="H65" s="126">
        <v>45000000</v>
      </c>
      <c r="I65" s="137">
        <v>38250000</v>
      </c>
      <c r="J65" s="137">
        <v>2250000</v>
      </c>
      <c r="K65" s="137">
        <f>I65+J65</f>
        <v>40500000</v>
      </c>
      <c r="L65" s="137">
        <v>4500000</v>
      </c>
      <c r="M65" s="138">
        <v>0</v>
      </c>
      <c r="N65" s="137">
        <v>0</v>
      </c>
      <c r="O65" s="138">
        <v>3400000</v>
      </c>
      <c r="P65" s="151">
        <v>600000</v>
      </c>
      <c r="Q65" s="127">
        <f t="shared" si="5"/>
        <v>600000</v>
      </c>
      <c r="R65" s="429"/>
      <c r="S65" s="502"/>
      <c r="T65" s="417"/>
      <c r="U65" s="420"/>
      <c r="V65" s="423"/>
    </row>
    <row r="66" spans="1:22" x14ac:dyDescent="0.25">
      <c r="A66" s="424" t="s">
        <v>44</v>
      </c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5"/>
      <c r="O66" s="425"/>
      <c r="P66" s="426"/>
      <c r="Q66" s="155">
        <f>SUM(Q67:Q75)</f>
        <v>7035000.3293333333</v>
      </c>
      <c r="R66" s="427">
        <v>5915000</v>
      </c>
      <c r="S66" s="436">
        <f>Q66-R66</f>
        <v>1120000.3293333333</v>
      </c>
      <c r="T66" s="430">
        <f>SUM(L67:L75)</f>
        <v>23252961.644499999</v>
      </c>
      <c r="U66" s="418">
        <v>5915000</v>
      </c>
      <c r="V66" s="433">
        <f>T66-U66</f>
        <v>17337961.644499999</v>
      </c>
    </row>
    <row r="67" spans="1:22" x14ac:dyDescent="0.25">
      <c r="A67" s="8" t="s">
        <v>281</v>
      </c>
      <c r="B67" s="2" t="s">
        <v>40</v>
      </c>
      <c r="C67" s="2" t="s">
        <v>12</v>
      </c>
      <c r="D67" s="2" t="s">
        <v>44</v>
      </c>
      <c r="E67" s="9" t="s">
        <v>178</v>
      </c>
      <c r="F67" s="22" t="s">
        <v>176</v>
      </c>
      <c r="G67" s="23" t="s">
        <v>177</v>
      </c>
      <c r="H67" s="32">
        <v>354898659.24000001</v>
      </c>
      <c r="I67" s="41">
        <f>H67*0.85</f>
        <v>301663860.35399997</v>
      </c>
      <c r="J67" s="39">
        <f>H67*0.1</f>
        <v>35489865.924000002</v>
      </c>
      <c r="K67" s="39">
        <f>I67+J67</f>
        <v>337153726.278</v>
      </c>
      <c r="L67" s="39">
        <f>H67*0.05</f>
        <v>17744932.962000001</v>
      </c>
      <c r="M67" s="41">
        <v>0</v>
      </c>
      <c r="N67" s="39">
        <f>5900000/2</f>
        <v>2950000</v>
      </c>
      <c r="O67" s="39">
        <v>0</v>
      </c>
      <c r="P67" s="40">
        <v>2950000</v>
      </c>
      <c r="Q67" s="71">
        <f>N67+P67</f>
        <v>5900000</v>
      </c>
      <c r="R67" s="428"/>
      <c r="S67" s="437"/>
      <c r="T67" s="431"/>
      <c r="U67" s="419"/>
      <c r="V67" s="434"/>
    </row>
    <row r="68" spans="1:22" x14ac:dyDescent="0.25">
      <c r="A68" s="8" t="s">
        <v>267</v>
      </c>
      <c r="B68" s="2" t="s">
        <v>41</v>
      </c>
      <c r="C68" s="2" t="s">
        <v>12</v>
      </c>
      <c r="D68" s="2" t="s">
        <v>44</v>
      </c>
      <c r="E68" s="9" t="s">
        <v>178</v>
      </c>
      <c r="F68" s="22" t="s">
        <v>300</v>
      </c>
      <c r="G68" s="23" t="s">
        <v>301</v>
      </c>
      <c r="H68" s="32">
        <v>11708366.449999999</v>
      </c>
      <c r="I68" s="41">
        <v>9102111.4800000004</v>
      </c>
      <c r="J68" s="39">
        <v>1070836.6399999999</v>
      </c>
      <c r="K68" s="39">
        <f t="shared" ref="K68:K75" si="6">I68+J68</f>
        <v>10172948.120000001</v>
      </c>
      <c r="L68" s="39">
        <f>H68*0.05</f>
        <v>585418.32250000001</v>
      </c>
      <c r="M68" s="41">
        <v>2000000</v>
      </c>
      <c r="N68" s="39">
        <v>307083.66600000003</v>
      </c>
      <c r="O68" s="39">
        <v>0</v>
      </c>
      <c r="P68" s="40">
        <v>307083.33</v>
      </c>
      <c r="Q68" s="71">
        <f t="shared" ref="Q68:Q75" si="7">N68+P68</f>
        <v>614166.99600000004</v>
      </c>
      <c r="R68" s="428"/>
      <c r="S68" s="437"/>
      <c r="T68" s="431"/>
      <c r="U68" s="419"/>
      <c r="V68" s="434"/>
    </row>
    <row r="69" spans="1:22" ht="27.6" x14ac:dyDescent="0.25">
      <c r="A69" s="55" t="s">
        <v>268</v>
      </c>
      <c r="B69" s="53" t="s">
        <v>42</v>
      </c>
      <c r="C69" s="56" t="s">
        <v>12</v>
      </c>
      <c r="D69" s="56" t="s">
        <v>44</v>
      </c>
      <c r="E69" s="57"/>
      <c r="F69" s="58"/>
      <c r="G69" s="59"/>
      <c r="H69" s="60">
        <v>49500000</v>
      </c>
      <c r="I69" s="63">
        <v>42075000</v>
      </c>
      <c r="J69" s="61">
        <v>4950000</v>
      </c>
      <c r="K69" s="39">
        <f t="shared" si="6"/>
        <v>47025000</v>
      </c>
      <c r="L69" s="61">
        <v>2475000</v>
      </c>
      <c r="M69" s="63">
        <v>0</v>
      </c>
      <c r="N69" s="61">
        <v>0</v>
      </c>
      <c r="O69" s="61">
        <v>0</v>
      </c>
      <c r="P69" s="62">
        <v>0</v>
      </c>
      <c r="Q69" s="71">
        <f t="shared" si="7"/>
        <v>0</v>
      </c>
      <c r="R69" s="428"/>
      <c r="S69" s="437"/>
      <c r="T69" s="431"/>
      <c r="U69" s="419"/>
      <c r="V69" s="434"/>
    </row>
    <row r="70" spans="1:22" x14ac:dyDescent="0.25">
      <c r="A70" s="8" t="s">
        <v>267</v>
      </c>
      <c r="B70" s="18" t="s">
        <v>302</v>
      </c>
      <c r="C70" s="43" t="s">
        <v>303</v>
      </c>
      <c r="D70" s="2" t="s">
        <v>44</v>
      </c>
      <c r="E70" s="9" t="s">
        <v>304</v>
      </c>
      <c r="F70" s="22" t="s">
        <v>305</v>
      </c>
      <c r="G70" s="23" t="s">
        <v>306</v>
      </c>
      <c r="H70" s="32">
        <v>3298341.25</v>
      </c>
      <c r="I70" s="41">
        <v>2803590.06</v>
      </c>
      <c r="J70" s="39">
        <v>329834.125</v>
      </c>
      <c r="K70" s="39">
        <f t="shared" si="6"/>
        <v>3133424.1850000001</v>
      </c>
      <c r="L70" s="39">
        <v>164917.06</v>
      </c>
      <c r="M70" s="41">
        <v>0</v>
      </c>
      <c r="N70" s="39">
        <v>0</v>
      </c>
      <c r="O70" s="39">
        <v>0</v>
      </c>
      <c r="P70" s="40">
        <v>50000</v>
      </c>
      <c r="Q70" s="71">
        <f t="shared" si="7"/>
        <v>50000</v>
      </c>
      <c r="R70" s="428"/>
      <c r="S70" s="437"/>
      <c r="T70" s="431"/>
      <c r="U70" s="419"/>
      <c r="V70" s="434"/>
    </row>
    <row r="71" spans="1:22" x14ac:dyDescent="0.25">
      <c r="A71" s="8" t="s">
        <v>267</v>
      </c>
      <c r="B71" s="18" t="s">
        <v>307</v>
      </c>
      <c r="C71" s="2" t="s">
        <v>308</v>
      </c>
      <c r="D71" s="2" t="s">
        <v>44</v>
      </c>
      <c r="E71" s="9" t="s">
        <v>309</v>
      </c>
      <c r="F71" s="22" t="s">
        <v>310</v>
      </c>
      <c r="G71" s="23" t="s">
        <v>311</v>
      </c>
      <c r="H71" s="32">
        <v>5829078.75</v>
      </c>
      <c r="I71" s="41">
        <v>4954716.93</v>
      </c>
      <c r="J71" s="39">
        <v>582907.85</v>
      </c>
      <c r="K71" s="39">
        <f t="shared" si="6"/>
        <v>5537624.7799999993</v>
      </c>
      <c r="L71" s="39">
        <f>291453.97+0.25</f>
        <v>291454.21999999997</v>
      </c>
      <c r="M71" s="41">
        <v>0</v>
      </c>
      <c r="N71" s="39">
        <v>0</v>
      </c>
      <c r="O71" s="61">
        <v>0</v>
      </c>
      <c r="P71" s="62">
        <v>60000</v>
      </c>
      <c r="Q71" s="71">
        <f t="shared" si="7"/>
        <v>60000</v>
      </c>
      <c r="R71" s="428"/>
      <c r="S71" s="437"/>
      <c r="T71" s="431"/>
      <c r="U71" s="419"/>
      <c r="V71" s="434"/>
    </row>
    <row r="72" spans="1:22" x14ac:dyDescent="0.25">
      <c r="A72" s="55" t="s">
        <v>267</v>
      </c>
      <c r="B72" s="53" t="s">
        <v>312</v>
      </c>
      <c r="C72" s="56" t="s">
        <v>313</v>
      </c>
      <c r="D72" s="56" t="s">
        <v>44</v>
      </c>
      <c r="E72" s="57" t="s">
        <v>314</v>
      </c>
      <c r="F72" s="58" t="s">
        <v>305</v>
      </c>
      <c r="G72" s="59" t="s">
        <v>306</v>
      </c>
      <c r="H72" s="60">
        <v>6548385</v>
      </c>
      <c r="I72" s="63">
        <v>5566127.25</v>
      </c>
      <c r="J72" s="61">
        <v>654838.5</v>
      </c>
      <c r="K72" s="39">
        <f t="shared" si="6"/>
        <v>6220965.75</v>
      </c>
      <c r="L72" s="61">
        <v>327419.25</v>
      </c>
      <c r="M72" s="63">
        <v>0</v>
      </c>
      <c r="N72" s="61">
        <v>0</v>
      </c>
      <c r="O72" s="61">
        <v>0</v>
      </c>
      <c r="P72" s="62">
        <v>80000</v>
      </c>
      <c r="Q72" s="71">
        <f t="shared" si="7"/>
        <v>80000</v>
      </c>
      <c r="R72" s="428"/>
      <c r="S72" s="437"/>
      <c r="T72" s="431"/>
      <c r="U72" s="419"/>
      <c r="V72" s="434"/>
    </row>
    <row r="73" spans="1:22" ht="14.4" x14ac:dyDescent="0.3">
      <c r="A73" s="8" t="s">
        <v>267</v>
      </c>
      <c r="B73" s="5" t="s">
        <v>315</v>
      </c>
      <c r="C73" s="43" t="s">
        <v>316</v>
      </c>
      <c r="D73" s="2" t="s">
        <v>44</v>
      </c>
      <c r="E73" s="9" t="s">
        <v>317</v>
      </c>
      <c r="F73" s="22" t="s">
        <v>318</v>
      </c>
      <c r="G73" s="23" t="s">
        <v>319</v>
      </c>
      <c r="H73" s="32">
        <v>3826387.5</v>
      </c>
      <c r="I73" s="41">
        <v>3252429.37</v>
      </c>
      <c r="J73" s="39">
        <v>382638.8</v>
      </c>
      <c r="K73" s="39">
        <f t="shared" si="6"/>
        <v>3635068.17</v>
      </c>
      <c r="L73" s="39">
        <v>191319.83</v>
      </c>
      <c r="M73" s="41">
        <v>0</v>
      </c>
      <c r="N73" s="39">
        <v>0</v>
      </c>
      <c r="O73" s="61">
        <v>0</v>
      </c>
      <c r="P73" s="62">
        <v>30000</v>
      </c>
      <c r="Q73" s="71">
        <f t="shared" si="7"/>
        <v>30000</v>
      </c>
      <c r="R73" s="428"/>
      <c r="S73" s="437"/>
      <c r="T73" s="431"/>
      <c r="U73" s="419"/>
      <c r="V73" s="434"/>
    </row>
    <row r="74" spans="1:22" x14ac:dyDescent="0.25">
      <c r="A74" s="8" t="s">
        <v>267</v>
      </c>
      <c r="B74" s="2" t="s">
        <v>320</v>
      </c>
      <c r="C74" s="2" t="s">
        <v>12</v>
      </c>
      <c r="D74" s="2" t="s">
        <v>44</v>
      </c>
      <c r="E74" s="54">
        <v>42394</v>
      </c>
      <c r="F74" s="22" t="s">
        <v>321</v>
      </c>
      <c r="G74" s="23" t="s">
        <v>322</v>
      </c>
      <c r="H74" s="32">
        <v>20800000</v>
      </c>
      <c r="I74" s="41">
        <v>17425000</v>
      </c>
      <c r="J74" s="39">
        <v>2050000</v>
      </c>
      <c r="K74" s="39">
        <f t="shared" si="6"/>
        <v>19475000</v>
      </c>
      <c r="L74" s="39">
        <f>1025000+300000</f>
        <v>1325000</v>
      </c>
      <c r="M74" s="41">
        <v>0</v>
      </c>
      <c r="N74" s="39">
        <v>0</v>
      </c>
      <c r="O74" s="61">
        <v>0</v>
      </c>
      <c r="P74" s="62">
        <f>L74/6</f>
        <v>220833.33333333334</v>
      </c>
      <c r="Q74" s="71">
        <f t="shared" si="7"/>
        <v>220833.33333333334</v>
      </c>
      <c r="R74" s="428"/>
      <c r="S74" s="437"/>
      <c r="T74" s="431"/>
      <c r="U74" s="419"/>
      <c r="V74" s="434"/>
    </row>
    <row r="75" spans="1:22" ht="14.4" thickBot="1" x14ac:dyDescent="0.3">
      <c r="A75" s="120" t="s">
        <v>268</v>
      </c>
      <c r="B75" s="122" t="s">
        <v>43</v>
      </c>
      <c r="C75" s="122" t="s">
        <v>12</v>
      </c>
      <c r="D75" s="122" t="s">
        <v>44</v>
      </c>
      <c r="E75" s="123"/>
      <c r="F75" s="124"/>
      <c r="G75" s="125"/>
      <c r="H75" s="126">
        <v>2950000</v>
      </c>
      <c r="I75" s="138">
        <v>2507500</v>
      </c>
      <c r="J75" s="137">
        <v>295000</v>
      </c>
      <c r="K75" s="137">
        <f t="shared" si="6"/>
        <v>2802500</v>
      </c>
      <c r="L75" s="137">
        <v>147500</v>
      </c>
      <c r="M75" s="138">
        <v>0</v>
      </c>
      <c r="N75" s="137">
        <v>0</v>
      </c>
      <c r="O75" s="161">
        <v>0</v>
      </c>
      <c r="P75" s="162">
        <v>80000</v>
      </c>
      <c r="Q75" s="127">
        <f t="shared" si="7"/>
        <v>80000</v>
      </c>
      <c r="R75" s="429"/>
      <c r="S75" s="438"/>
      <c r="T75" s="432"/>
      <c r="U75" s="420"/>
      <c r="V75" s="435"/>
    </row>
    <row r="76" spans="1:22" x14ac:dyDescent="0.25">
      <c r="A76" s="93"/>
      <c r="B76" s="94"/>
      <c r="C76" s="94"/>
      <c r="D76" s="94"/>
      <c r="E76" s="95"/>
      <c r="F76" s="96"/>
      <c r="G76" s="97"/>
      <c r="H76" s="98"/>
      <c r="I76" s="136"/>
      <c r="J76" s="135"/>
      <c r="K76" s="135"/>
      <c r="L76" s="135"/>
      <c r="M76" s="136"/>
      <c r="N76" s="135"/>
      <c r="O76" s="135"/>
      <c r="P76" s="152"/>
      <c r="Q76" s="154"/>
      <c r="R76" s="118"/>
      <c r="S76" s="119"/>
    </row>
    <row r="77" spans="1:22" ht="14.4" thickBot="1" x14ac:dyDescent="0.3">
      <c r="A77" s="110"/>
      <c r="B77" s="111" t="s">
        <v>17</v>
      </c>
      <c r="C77" s="111"/>
      <c r="D77" s="111"/>
      <c r="E77" s="112"/>
      <c r="F77" s="113"/>
      <c r="G77" s="114"/>
      <c r="H77" s="115"/>
      <c r="I77" s="116"/>
      <c r="J77" s="117"/>
      <c r="K77" s="117"/>
      <c r="L77" s="117"/>
      <c r="M77" s="116"/>
      <c r="N77" s="117"/>
      <c r="O77" s="117"/>
      <c r="P77" s="150"/>
      <c r="Q77" s="230"/>
      <c r="R77" s="231"/>
      <c r="S77" s="232"/>
      <c r="T77" s="231"/>
      <c r="U77" s="231"/>
      <c r="V77" s="231"/>
    </row>
    <row r="78" spans="1:22" x14ac:dyDescent="0.25">
      <c r="A78" s="424" t="s">
        <v>57</v>
      </c>
      <c r="B78" s="425"/>
      <c r="C78" s="425"/>
      <c r="D78" s="425"/>
      <c r="E78" s="425"/>
      <c r="F78" s="425"/>
      <c r="G78" s="425"/>
      <c r="H78" s="425"/>
      <c r="I78" s="425"/>
      <c r="J78" s="425"/>
      <c r="K78" s="425"/>
      <c r="L78" s="425"/>
      <c r="M78" s="425"/>
      <c r="N78" s="425"/>
      <c r="O78" s="425"/>
      <c r="P78" s="426"/>
      <c r="Q78" s="155">
        <f>SUM(Q79:Q81)</f>
        <v>76230</v>
      </c>
      <c r="R78" s="427">
        <v>1300000</v>
      </c>
      <c r="S78" s="463">
        <f>Q78-R78</f>
        <v>-1223770</v>
      </c>
      <c r="T78" s="430">
        <f>SUM(L79:L81)</f>
        <v>10371500</v>
      </c>
      <c r="U78" s="418">
        <v>1300000</v>
      </c>
      <c r="V78" s="433">
        <f>T78-U78</f>
        <v>9071500</v>
      </c>
    </row>
    <row r="79" spans="1:22" ht="27.6" x14ac:dyDescent="0.25">
      <c r="A79" s="8" t="s">
        <v>267</v>
      </c>
      <c r="B79" s="2" t="s">
        <v>54</v>
      </c>
      <c r="C79" s="2" t="s">
        <v>12</v>
      </c>
      <c r="D79" s="2" t="s">
        <v>57</v>
      </c>
      <c r="E79" s="45" t="s">
        <v>195</v>
      </c>
      <c r="F79" s="22" t="s">
        <v>181</v>
      </c>
      <c r="G79" s="23" t="s">
        <v>182</v>
      </c>
      <c r="H79" s="32">
        <v>14795500</v>
      </c>
      <c r="I79" s="41">
        <v>8381000</v>
      </c>
      <c r="J79" s="39">
        <v>493000</v>
      </c>
      <c r="K79" s="39">
        <f>I79+J79</f>
        <v>8874000</v>
      </c>
      <c r="L79" s="39">
        <v>5921500</v>
      </c>
      <c r="M79" s="41">
        <v>686070</v>
      </c>
      <c r="N79" s="39">
        <v>76230</v>
      </c>
      <c r="O79" s="39">
        <v>0</v>
      </c>
      <c r="P79" s="40">
        <v>0</v>
      </c>
      <c r="Q79" s="71">
        <f>N79+P79</f>
        <v>76230</v>
      </c>
      <c r="R79" s="428"/>
      <c r="S79" s="464"/>
      <c r="T79" s="431"/>
      <c r="U79" s="419"/>
      <c r="V79" s="434"/>
    </row>
    <row r="80" spans="1:22" x14ac:dyDescent="0.25">
      <c r="A80" s="8" t="s">
        <v>268</v>
      </c>
      <c r="B80" s="2" t="s">
        <v>55</v>
      </c>
      <c r="C80" s="2" t="s">
        <v>12</v>
      </c>
      <c r="D80" s="2" t="s">
        <v>57</v>
      </c>
      <c r="E80" s="9"/>
      <c r="F80" s="22"/>
      <c r="G80" s="23"/>
      <c r="H80" s="32">
        <v>33000000</v>
      </c>
      <c r="I80" s="41">
        <f>33000000*0.85</f>
        <v>28050000</v>
      </c>
      <c r="J80" s="39">
        <f>33000000*0.05</f>
        <v>1650000</v>
      </c>
      <c r="K80" s="39">
        <f>I80+J80</f>
        <v>29700000</v>
      </c>
      <c r="L80" s="39">
        <v>3300000</v>
      </c>
      <c r="M80" s="41">
        <v>0</v>
      </c>
      <c r="N80" s="39">
        <v>0</v>
      </c>
      <c r="O80" s="39">
        <v>0</v>
      </c>
      <c r="P80" s="40">
        <v>0</v>
      </c>
      <c r="Q80" s="71">
        <f t="shared" ref="Q80:Q81" si="8">N80+P80</f>
        <v>0</v>
      </c>
      <c r="R80" s="428"/>
      <c r="S80" s="464"/>
      <c r="T80" s="431"/>
      <c r="U80" s="419"/>
      <c r="V80" s="434"/>
    </row>
    <row r="81" spans="1:22" ht="14.4" thickBot="1" x14ac:dyDescent="0.3">
      <c r="A81" s="120" t="s">
        <v>268</v>
      </c>
      <c r="B81" s="122" t="s">
        <v>56</v>
      </c>
      <c r="C81" s="122" t="s">
        <v>12</v>
      </c>
      <c r="D81" s="122" t="s">
        <v>57</v>
      </c>
      <c r="E81" s="123"/>
      <c r="F81" s="124"/>
      <c r="G81" s="125"/>
      <c r="H81" s="126">
        <v>11500000</v>
      </c>
      <c r="I81" s="138">
        <f>11500000*0.85</f>
        <v>9775000</v>
      </c>
      <c r="J81" s="137">
        <f>11500000*0.05</f>
        <v>575000</v>
      </c>
      <c r="K81" s="137">
        <f>I81+J81</f>
        <v>10350000</v>
      </c>
      <c r="L81" s="137">
        <v>1150000</v>
      </c>
      <c r="M81" s="138">
        <v>0</v>
      </c>
      <c r="N81" s="137">
        <v>0</v>
      </c>
      <c r="O81" s="137">
        <v>0</v>
      </c>
      <c r="P81" s="151">
        <v>0</v>
      </c>
      <c r="Q81" s="127">
        <f t="shared" si="8"/>
        <v>0</v>
      </c>
      <c r="R81" s="429"/>
      <c r="S81" s="465"/>
      <c r="T81" s="432"/>
      <c r="U81" s="420"/>
      <c r="V81" s="435"/>
    </row>
    <row r="82" spans="1:22" x14ac:dyDescent="0.25">
      <c r="A82" s="424" t="s">
        <v>61</v>
      </c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5"/>
      <c r="O82" s="425"/>
      <c r="P82" s="426"/>
      <c r="Q82" s="155">
        <f>SUM(Q83:Q87)</f>
        <v>12000000</v>
      </c>
      <c r="R82" s="427">
        <v>2000000</v>
      </c>
      <c r="S82" s="445">
        <f>Q82-R82</f>
        <v>10000000</v>
      </c>
      <c r="T82" s="415">
        <f>SUM(L83:L87)</f>
        <v>51750000</v>
      </c>
      <c r="U82" s="418">
        <v>2000000</v>
      </c>
      <c r="V82" s="421">
        <f>T82-U82</f>
        <v>49750000</v>
      </c>
    </row>
    <row r="83" spans="1:22" ht="14.25" customHeight="1" x14ac:dyDescent="0.25">
      <c r="A83" s="8" t="s">
        <v>267</v>
      </c>
      <c r="B83" s="2" t="s">
        <v>58</v>
      </c>
      <c r="C83" s="2" t="s">
        <v>62</v>
      </c>
      <c r="D83" s="2" t="s">
        <v>61</v>
      </c>
      <c r="E83" s="9"/>
      <c r="F83" s="22" t="s">
        <v>269</v>
      </c>
      <c r="G83" s="23" t="s">
        <v>182</v>
      </c>
      <c r="H83" s="32">
        <v>70000000</v>
      </c>
      <c r="I83" s="41">
        <f>0.85*70000000</f>
        <v>59500000</v>
      </c>
      <c r="J83" s="39">
        <v>0</v>
      </c>
      <c r="K83" s="39">
        <f>I83+J83</f>
        <v>59500000</v>
      </c>
      <c r="L83" s="39">
        <f>0.15*70000000</f>
        <v>10500000</v>
      </c>
      <c r="M83" s="41">
        <v>0</v>
      </c>
      <c r="N83" s="39">
        <v>0</v>
      </c>
      <c r="O83" s="39">
        <v>17000000</v>
      </c>
      <c r="P83" s="40">
        <v>3000000</v>
      </c>
      <c r="Q83" s="71">
        <f>N83+P83</f>
        <v>3000000</v>
      </c>
      <c r="R83" s="428"/>
      <c r="S83" s="446"/>
      <c r="T83" s="416"/>
      <c r="U83" s="419"/>
      <c r="V83" s="422"/>
    </row>
    <row r="84" spans="1:22" ht="14.25" customHeight="1" x14ac:dyDescent="0.25">
      <c r="A84" s="8" t="s">
        <v>267</v>
      </c>
      <c r="B84" s="2" t="s">
        <v>59</v>
      </c>
      <c r="C84" s="2" t="s">
        <v>63</v>
      </c>
      <c r="D84" s="2" t="s">
        <v>61</v>
      </c>
      <c r="E84" s="9"/>
      <c r="F84" s="22" t="s">
        <v>269</v>
      </c>
      <c r="G84" s="23" t="s">
        <v>182</v>
      </c>
      <c r="H84" s="32">
        <v>70000000</v>
      </c>
      <c r="I84" s="41">
        <f t="shared" ref="I84:I85" si="9">0.85*70000000</f>
        <v>59500000</v>
      </c>
      <c r="J84" s="39">
        <v>0</v>
      </c>
      <c r="K84" s="39">
        <f t="shared" ref="K84:K85" si="10">I84+J84</f>
        <v>59500000</v>
      </c>
      <c r="L84" s="39">
        <f t="shared" ref="L84:L85" si="11">0.15*70000000</f>
        <v>10500000</v>
      </c>
      <c r="M84" s="41">
        <v>0</v>
      </c>
      <c r="N84" s="39">
        <v>0</v>
      </c>
      <c r="O84" s="39">
        <v>17000000</v>
      </c>
      <c r="P84" s="40">
        <v>3000000</v>
      </c>
      <c r="Q84" s="71">
        <f t="shared" ref="Q84:Q85" si="12">N84+P84</f>
        <v>3000000</v>
      </c>
      <c r="R84" s="428"/>
      <c r="S84" s="446"/>
      <c r="T84" s="416"/>
      <c r="U84" s="419"/>
      <c r="V84" s="422"/>
    </row>
    <row r="85" spans="1:22" ht="14.25" customHeight="1" x14ac:dyDescent="0.25">
      <c r="A85" s="8" t="s">
        <v>267</v>
      </c>
      <c r="B85" s="2" t="s">
        <v>60</v>
      </c>
      <c r="C85" s="2" t="s">
        <v>64</v>
      </c>
      <c r="D85" s="2" t="s">
        <v>61</v>
      </c>
      <c r="E85" s="9"/>
      <c r="F85" s="22" t="s">
        <v>269</v>
      </c>
      <c r="G85" s="23" t="s">
        <v>182</v>
      </c>
      <c r="H85" s="32">
        <v>70000000</v>
      </c>
      <c r="I85" s="41">
        <f t="shared" si="9"/>
        <v>59500000</v>
      </c>
      <c r="J85" s="39">
        <v>0</v>
      </c>
      <c r="K85" s="39">
        <f t="shared" si="10"/>
        <v>59500000</v>
      </c>
      <c r="L85" s="39">
        <f t="shared" si="11"/>
        <v>10500000</v>
      </c>
      <c r="M85" s="41">
        <v>0</v>
      </c>
      <c r="N85" s="39">
        <v>0</v>
      </c>
      <c r="O85" s="39">
        <v>17000000</v>
      </c>
      <c r="P85" s="40">
        <v>3000000</v>
      </c>
      <c r="Q85" s="71">
        <f t="shared" si="12"/>
        <v>3000000</v>
      </c>
      <c r="R85" s="428"/>
      <c r="S85" s="446"/>
      <c r="T85" s="416"/>
      <c r="U85" s="419"/>
      <c r="V85" s="422"/>
    </row>
    <row r="86" spans="1:22" ht="14.25" customHeight="1" thickBot="1" x14ac:dyDescent="0.3">
      <c r="A86" s="120" t="s">
        <v>268</v>
      </c>
      <c r="B86" s="122" t="s">
        <v>66</v>
      </c>
      <c r="C86" s="122" t="s">
        <v>62</v>
      </c>
      <c r="D86" s="122" t="s">
        <v>61</v>
      </c>
      <c r="E86" s="123"/>
      <c r="F86" s="124"/>
      <c r="G86" s="125"/>
      <c r="H86" s="126">
        <v>80000000</v>
      </c>
      <c r="I86" s="138">
        <f>0.85*80000000</f>
        <v>68000000</v>
      </c>
      <c r="J86" s="137">
        <v>0</v>
      </c>
      <c r="K86" s="137">
        <f>I86+J86</f>
        <v>68000000</v>
      </c>
      <c r="L86" s="137">
        <f>0.15*80000000</f>
        <v>12000000</v>
      </c>
      <c r="M86" s="138">
        <v>0</v>
      </c>
      <c r="N86" s="137">
        <v>0</v>
      </c>
      <c r="O86" s="137">
        <v>8500000</v>
      </c>
      <c r="P86" s="151">
        <v>1500000</v>
      </c>
      <c r="Q86" s="127">
        <f t="shared" ref="Q86:Q87" si="13">N86+P86</f>
        <v>1500000</v>
      </c>
      <c r="R86" s="429"/>
      <c r="S86" s="447"/>
      <c r="T86" s="417"/>
      <c r="U86" s="420"/>
      <c r="V86" s="423"/>
    </row>
    <row r="87" spans="1:22" ht="15" customHeight="1" thickBot="1" x14ac:dyDescent="0.3">
      <c r="A87" s="173" t="s">
        <v>267</v>
      </c>
      <c r="B87" s="175" t="s">
        <v>65</v>
      </c>
      <c r="C87" s="175" t="s">
        <v>67</v>
      </c>
      <c r="D87" s="175" t="s">
        <v>61</v>
      </c>
      <c r="E87" s="176" t="s">
        <v>270</v>
      </c>
      <c r="F87" s="177" t="s">
        <v>271</v>
      </c>
      <c r="G87" s="178" t="s">
        <v>182</v>
      </c>
      <c r="H87" s="179">
        <v>55000000</v>
      </c>
      <c r="I87" s="180">
        <f>0.85*55000000</f>
        <v>46750000</v>
      </c>
      <c r="J87" s="181">
        <v>0</v>
      </c>
      <c r="K87" s="181">
        <f t="shared" ref="K87" si="14">I87+J87</f>
        <v>46750000</v>
      </c>
      <c r="L87" s="181">
        <f>0.15*55000000</f>
        <v>8250000</v>
      </c>
      <c r="M87" s="180">
        <v>0</v>
      </c>
      <c r="N87" s="181">
        <v>0</v>
      </c>
      <c r="O87" s="181">
        <v>8500000</v>
      </c>
      <c r="P87" s="182">
        <v>1500000</v>
      </c>
      <c r="Q87" s="213">
        <f t="shared" si="13"/>
        <v>1500000</v>
      </c>
      <c r="R87" s="214">
        <v>1500000</v>
      </c>
      <c r="S87" s="218">
        <f>Q87-R87</f>
        <v>0</v>
      </c>
      <c r="T87" s="215">
        <f>L87</f>
        <v>8250000</v>
      </c>
      <c r="U87" s="216">
        <v>1500000</v>
      </c>
      <c r="V87" s="217">
        <f>T87-U87</f>
        <v>6750000</v>
      </c>
    </row>
    <row r="88" spans="1:22" x14ac:dyDescent="0.25">
      <c r="A88" s="93"/>
      <c r="B88" s="94"/>
      <c r="C88" s="94"/>
      <c r="D88" s="94"/>
      <c r="E88" s="95"/>
      <c r="F88" s="96"/>
      <c r="G88" s="97"/>
      <c r="H88" s="98"/>
      <c r="I88" s="136"/>
      <c r="J88" s="135"/>
      <c r="K88" s="135"/>
      <c r="L88" s="135"/>
      <c r="M88" s="136"/>
      <c r="N88" s="135"/>
      <c r="O88" s="135"/>
      <c r="P88" s="152"/>
      <c r="Q88" s="154"/>
      <c r="R88" s="118"/>
      <c r="S88" s="119"/>
    </row>
    <row r="89" spans="1:22" ht="14.4" thickBot="1" x14ac:dyDescent="0.3">
      <c r="A89" s="110"/>
      <c r="B89" s="111" t="s">
        <v>77</v>
      </c>
      <c r="C89" s="111"/>
      <c r="D89" s="111"/>
      <c r="E89" s="112"/>
      <c r="F89" s="113"/>
      <c r="G89" s="114"/>
      <c r="H89" s="115"/>
      <c r="I89" s="116"/>
      <c r="J89" s="117"/>
      <c r="K89" s="117"/>
      <c r="L89" s="117"/>
      <c r="M89" s="116"/>
      <c r="N89" s="117"/>
      <c r="O89" s="117"/>
      <c r="P89" s="150"/>
      <c r="Q89" s="230"/>
      <c r="R89" s="231"/>
      <c r="S89" s="232"/>
      <c r="T89" s="231"/>
      <c r="U89" s="231"/>
      <c r="V89" s="231"/>
    </row>
    <row r="90" spans="1:22" ht="27.6" x14ac:dyDescent="0.25">
      <c r="A90" s="156" t="s">
        <v>268</v>
      </c>
      <c r="B90" s="187" t="s">
        <v>78</v>
      </c>
      <c r="C90" s="128" t="s">
        <v>12</v>
      </c>
      <c r="D90" s="128" t="s">
        <v>79</v>
      </c>
      <c r="E90" s="129"/>
      <c r="F90" s="157" t="s">
        <v>219</v>
      </c>
      <c r="G90" s="158" t="s">
        <v>194</v>
      </c>
      <c r="H90" s="107">
        <v>1950000</v>
      </c>
      <c r="I90" s="159">
        <v>1657500</v>
      </c>
      <c r="J90" s="140">
        <v>97500</v>
      </c>
      <c r="K90" s="140">
        <f>I90+J90</f>
        <v>1755000</v>
      </c>
      <c r="L90" s="140">
        <v>195000</v>
      </c>
      <c r="M90" s="159">
        <v>175500</v>
      </c>
      <c r="N90" s="140">
        <v>19500</v>
      </c>
      <c r="O90" s="140">
        <v>1579500</v>
      </c>
      <c r="P90" s="160">
        <v>175500</v>
      </c>
      <c r="Q90" s="466">
        <f>N90+P90+N91+P91</f>
        <v>1495000</v>
      </c>
      <c r="R90" s="427">
        <v>2500000</v>
      </c>
      <c r="S90" s="436">
        <f>Q90-R90</f>
        <v>-1005000</v>
      </c>
      <c r="T90" s="430">
        <f>SUM(L90:L91)</f>
        <v>22695000</v>
      </c>
      <c r="U90" s="418">
        <v>2500000</v>
      </c>
      <c r="V90" s="433">
        <f>T90-U90</f>
        <v>20195000</v>
      </c>
    </row>
    <row r="91" spans="1:22" ht="14.4" thickBot="1" x14ac:dyDescent="0.3">
      <c r="A91" s="120" t="s">
        <v>267</v>
      </c>
      <c r="B91" s="121" t="s">
        <v>288</v>
      </c>
      <c r="C91" s="122" t="s">
        <v>12</v>
      </c>
      <c r="D91" s="122" t="s">
        <v>79</v>
      </c>
      <c r="E91" s="123" t="s">
        <v>272</v>
      </c>
      <c r="F91" s="124" t="s">
        <v>211</v>
      </c>
      <c r="G91" s="125" t="s">
        <v>289</v>
      </c>
      <c r="H91" s="126">
        <v>225000000</v>
      </c>
      <c r="I91" s="138">
        <v>191250000</v>
      </c>
      <c r="J91" s="137">
        <v>11250000</v>
      </c>
      <c r="K91" s="137">
        <f>I91+J91</f>
        <v>202500000</v>
      </c>
      <c r="L91" s="137">
        <v>22500000</v>
      </c>
      <c r="M91" s="138">
        <v>0</v>
      </c>
      <c r="N91" s="137">
        <v>0</v>
      </c>
      <c r="O91" s="137">
        <v>11700000</v>
      </c>
      <c r="P91" s="151">
        <v>1300000</v>
      </c>
      <c r="Q91" s="467"/>
      <c r="R91" s="429"/>
      <c r="S91" s="438"/>
      <c r="T91" s="432"/>
      <c r="U91" s="420"/>
      <c r="V91" s="435"/>
    </row>
    <row r="92" spans="1:22" ht="14.4" thickBot="1" x14ac:dyDescent="0.3">
      <c r="A92" s="173" t="s">
        <v>267</v>
      </c>
      <c r="B92" s="174" t="s">
        <v>291</v>
      </c>
      <c r="C92" s="175" t="s">
        <v>12</v>
      </c>
      <c r="D92" s="175" t="s">
        <v>79</v>
      </c>
      <c r="E92" s="176" t="s">
        <v>273</v>
      </c>
      <c r="F92" s="177" t="s">
        <v>211</v>
      </c>
      <c r="G92" s="178" t="s">
        <v>293</v>
      </c>
      <c r="H92" s="179">
        <v>50000000</v>
      </c>
      <c r="I92" s="180">
        <v>42500000</v>
      </c>
      <c r="J92" s="181">
        <v>2500000</v>
      </c>
      <c r="K92" s="181">
        <f>I92+J92</f>
        <v>45000000</v>
      </c>
      <c r="L92" s="181">
        <v>5000000</v>
      </c>
      <c r="M92" s="180">
        <v>0</v>
      </c>
      <c r="N92" s="181">
        <v>0</v>
      </c>
      <c r="O92" s="181">
        <v>4500000</v>
      </c>
      <c r="P92" s="182">
        <v>500000</v>
      </c>
      <c r="Q92" s="196">
        <f>N92+P92</f>
        <v>500000</v>
      </c>
      <c r="R92" s="197">
        <v>0</v>
      </c>
      <c r="S92" s="198">
        <f>Q92-R92</f>
        <v>500000</v>
      </c>
      <c r="T92" s="184">
        <f>L92</f>
        <v>5000000</v>
      </c>
      <c r="U92" s="186">
        <v>0</v>
      </c>
      <c r="V92" s="185">
        <f>T92-U92</f>
        <v>5000000</v>
      </c>
    </row>
    <row r="93" spans="1:22" ht="14.4" thickBot="1" x14ac:dyDescent="0.3">
      <c r="A93" s="173" t="s">
        <v>267</v>
      </c>
      <c r="B93" s="175" t="s">
        <v>173</v>
      </c>
      <c r="C93" s="175" t="s">
        <v>12</v>
      </c>
      <c r="D93" s="175" t="s">
        <v>80</v>
      </c>
      <c r="E93" s="176" t="s">
        <v>171</v>
      </c>
      <c r="F93" s="177" t="s">
        <v>172</v>
      </c>
      <c r="G93" s="178" t="s">
        <v>174</v>
      </c>
      <c r="H93" s="179">
        <v>25000000</v>
      </c>
      <c r="I93" s="180">
        <f>H93*0.85</f>
        <v>21250000</v>
      </c>
      <c r="J93" s="181">
        <v>0</v>
      </c>
      <c r="K93" s="181">
        <f>I93+J93</f>
        <v>21250000</v>
      </c>
      <c r="L93" s="181">
        <f>H93-I93</f>
        <v>3750000</v>
      </c>
      <c r="M93" s="180">
        <v>425000</v>
      </c>
      <c r="N93" s="181">
        <v>75000</v>
      </c>
      <c r="O93" s="181">
        <v>2610714.29</v>
      </c>
      <c r="P93" s="182">
        <v>460714.29</v>
      </c>
      <c r="Q93" s="196">
        <f>N93+P93</f>
        <v>535714.29</v>
      </c>
      <c r="R93" s="197">
        <v>1000000</v>
      </c>
      <c r="S93" s="199">
        <f>Q93-R93</f>
        <v>-464285.70999999996</v>
      </c>
      <c r="T93" s="184">
        <f>L93</f>
        <v>3750000</v>
      </c>
      <c r="U93" s="186">
        <v>1000000</v>
      </c>
      <c r="V93" s="185">
        <f>T93-U93</f>
        <v>2750000</v>
      </c>
    </row>
    <row r="94" spans="1:22" ht="28.2" thickBot="1" x14ac:dyDescent="0.3">
      <c r="A94" s="93"/>
      <c r="B94" s="194" t="s">
        <v>81</v>
      </c>
      <c r="C94" s="94" t="s">
        <v>87</v>
      </c>
      <c r="D94" s="195" t="s">
        <v>88</v>
      </c>
      <c r="E94" s="95"/>
      <c r="F94" s="96"/>
      <c r="G94" s="97"/>
      <c r="H94" s="98"/>
      <c r="I94" s="136"/>
      <c r="J94" s="135"/>
      <c r="K94" s="135"/>
      <c r="L94" s="135"/>
      <c r="M94" s="136"/>
      <c r="N94" s="135"/>
      <c r="O94" s="135"/>
      <c r="P94" s="152"/>
      <c r="Q94" s="196"/>
      <c r="R94" s="197">
        <v>300000</v>
      </c>
      <c r="S94" s="199"/>
      <c r="T94" s="184"/>
      <c r="U94" s="186">
        <v>300000</v>
      </c>
      <c r="V94" s="185"/>
    </row>
    <row r="95" spans="1:22" ht="28.2" thickBot="1" x14ac:dyDescent="0.3">
      <c r="A95" s="8"/>
      <c r="B95" s="18" t="s">
        <v>82</v>
      </c>
      <c r="C95" s="2" t="s">
        <v>85</v>
      </c>
      <c r="D95" s="43" t="s">
        <v>88</v>
      </c>
      <c r="E95" s="9"/>
      <c r="F95" s="22"/>
      <c r="G95" s="23"/>
      <c r="H95" s="32"/>
      <c r="I95" s="41"/>
      <c r="J95" s="39"/>
      <c r="K95" s="39"/>
      <c r="L95" s="39"/>
      <c r="M95" s="41"/>
      <c r="N95" s="39"/>
      <c r="O95" s="39"/>
      <c r="P95" s="40"/>
      <c r="Q95" s="196"/>
      <c r="R95" s="197">
        <v>345000</v>
      </c>
      <c r="S95" s="199"/>
      <c r="T95" s="184"/>
      <c r="U95" s="186">
        <v>345000</v>
      </c>
      <c r="V95" s="185"/>
    </row>
    <row r="96" spans="1:22" ht="14.4" thickBot="1" x14ac:dyDescent="0.3">
      <c r="A96" s="8"/>
      <c r="B96" s="2" t="s">
        <v>83</v>
      </c>
      <c r="C96" s="2" t="s">
        <v>86</v>
      </c>
      <c r="D96" s="2" t="s">
        <v>88</v>
      </c>
      <c r="E96" s="9"/>
      <c r="F96" s="22"/>
      <c r="G96" s="23"/>
      <c r="H96" s="32"/>
      <c r="I96" s="41"/>
      <c r="J96" s="39"/>
      <c r="K96" s="39"/>
      <c r="L96" s="39"/>
      <c r="M96" s="41"/>
      <c r="N96" s="39"/>
      <c r="O96" s="39"/>
      <c r="P96" s="40"/>
      <c r="Q96" s="196"/>
      <c r="R96" s="197">
        <v>650000</v>
      </c>
      <c r="S96" s="199"/>
      <c r="T96" s="184"/>
      <c r="U96" s="186">
        <v>650000</v>
      </c>
      <c r="V96" s="185"/>
    </row>
    <row r="97" spans="1:22" ht="14.4" thickBot="1" x14ac:dyDescent="0.3">
      <c r="A97" s="165"/>
      <c r="B97" s="166" t="s">
        <v>84</v>
      </c>
      <c r="C97" s="167" t="s">
        <v>12</v>
      </c>
      <c r="D97" s="167" t="s">
        <v>89</v>
      </c>
      <c r="E97" s="168"/>
      <c r="F97" s="169"/>
      <c r="G97" s="170"/>
      <c r="H97" s="132"/>
      <c r="I97" s="171"/>
      <c r="J97" s="139"/>
      <c r="K97" s="139"/>
      <c r="L97" s="139"/>
      <c r="M97" s="171"/>
      <c r="N97" s="139"/>
      <c r="O97" s="139"/>
      <c r="P97" s="172"/>
      <c r="Q97" s="200"/>
      <c r="R97" s="201"/>
      <c r="S97" s="202"/>
      <c r="T97" s="203"/>
      <c r="U97" s="204"/>
      <c r="V97" s="205"/>
    </row>
    <row r="98" spans="1:22" ht="14.4" thickBot="1" x14ac:dyDescent="0.3">
      <c r="A98" s="173" t="s">
        <v>267</v>
      </c>
      <c r="B98" s="174" t="s">
        <v>294</v>
      </c>
      <c r="C98" s="175" t="s">
        <v>295</v>
      </c>
      <c r="D98" s="175" t="s">
        <v>296</v>
      </c>
      <c r="E98" s="176">
        <v>42310</v>
      </c>
      <c r="F98" s="177" t="s">
        <v>297</v>
      </c>
      <c r="G98" s="178" t="s">
        <v>298</v>
      </c>
      <c r="H98" s="179">
        <v>4700000</v>
      </c>
      <c r="I98" s="180">
        <v>3995000</v>
      </c>
      <c r="J98" s="181">
        <v>0</v>
      </c>
      <c r="K98" s="181">
        <f>I98+J98</f>
        <v>3995000</v>
      </c>
      <c r="L98" s="181">
        <v>705000</v>
      </c>
      <c r="M98" s="180">
        <v>0</v>
      </c>
      <c r="N98" s="181">
        <v>0</v>
      </c>
      <c r="O98" s="181">
        <v>1331666.6666666667</v>
      </c>
      <c r="P98" s="182">
        <v>235000</v>
      </c>
      <c r="Q98" s="200">
        <f>N98+P98</f>
        <v>235000</v>
      </c>
      <c r="R98" s="201">
        <v>0</v>
      </c>
      <c r="S98" s="206">
        <f>Q98-R98</f>
        <v>235000</v>
      </c>
      <c r="T98" s="203">
        <f>L98</f>
        <v>705000</v>
      </c>
      <c r="U98" s="204"/>
      <c r="V98" s="205">
        <f>T98-U98</f>
        <v>705000</v>
      </c>
    </row>
    <row r="99" spans="1:22" ht="14.4" thickBot="1" x14ac:dyDescent="0.3">
      <c r="A99" s="173" t="s">
        <v>267</v>
      </c>
      <c r="B99" s="175" t="s">
        <v>166</v>
      </c>
      <c r="C99" s="175"/>
      <c r="D99" s="175" t="s">
        <v>167</v>
      </c>
      <c r="E99" s="176"/>
      <c r="F99" s="177"/>
      <c r="G99" s="178"/>
      <c r="H99" s="179"/>
      <c r="I99" s="180"/>
      <c r="J99" s="181"/>
      <c r="K99" s="181"/>
      <c r="L99" s="181"/>
      <c r="M99" s="180"/>
      <c r="N99" s="181"/>
      <c r="O99" s="181"/>
      <c r="P99" s="182"/>
      <c r="Q99" s="192"/>
      <c r="R99" s="179">
        <v>200000</v>
      </c>
      <c r="S99" s="193"/>
      <c r="T99" s="183"/>
      <c r="U99" s="186">
        <v>200000</v>
      </c>
      <c r="V99" s="193"/>
    </row>
    <row r="100" spans="1:22" ht="14.4" thickBot="1" x14ac:dyDescent="0.3">
      <c r="A100" s="173" t="s">
        <v>268</v>
      </c>
      <c r="B100" s="175" t="s">
        <v>168</v>
      </c>
      <c r="C100" s="175" t="s">
        <v>12</v>
      </c>
      <c r="D100" s="175" t="s">
        <v>80</v>
      </c>
      <c r="E100" s="176"/>
      <c r="F100" s="177" t="s">
        <v>227</v>
      </c>
      <c r="G100" s="178" t="s">
        <v>215</v>
      </c>
      <c r="H100" s="179">
        <v>24000000</v>
      </c>
      <c r="I100" s="180">
        <v>20400000</v>
      </c>
      <c r="J100" s="181">
        <v>0</v>
      </c>
      <c r="K100" s="181">
        <f>I100+J100</f>
        <v>20400000</v>
      </c>
      <c r="L100" s="181">
        <v>3600000</v>
      </c>
      <c r="M100" s="180">
        <v>0</v>
      </c>
      <c r="N100" s="181">
        <v>0</v>
      </c>
      <c r="O100" s="181">
        <v>850000</v>
      </c>
      <c r="P100" s="182">
        <v>150000</v>
      </c>
      <c r="Q100" s="192"/>
      <c r="R100" s="179"/>
      <c r="S100" s="193"/>
      <c r="T100" s="183"/>
      <c r="U100" s="179"/>
      <c r="V100" s="193"/>
    </row>
    <row r="101" spans="1:22" ht="14.4" thickBot="1" x14ac:dyDescent="0.3">
      <c r="A101" s="173" t="s">
        <v>281</v>
      </c>
      <c r="B101" s="175" t="s">
        <v>200</v>
      </c>
      <c r="C101" s="175" t="s">
        <v>90</v>
      </c>
      <c r="D101" s="175" t="s">
        <v>201</v>
      </c>
      <c r="E101" s="176" t="s">
        <v>202</v>
      </c>
      <c r="F101" s="177" t="s">
        <v>198</v>
      </c>
      <c r="G101" s="178" t="s">
        <v>191</v>
      </c>
      <c r="H101" s="179">
        <v>4700000</v>
      </c>
      <c r="I101" s="180">
        <v>3400000</v>
      </c>
      <c r="J101" s="181">
        <v>600000</v>
      </c>
      <c r="K101" s="181">
        <f>I101+J101</f>
        <v>4000000</v>
      </c>
      <c r="L101" s="181">
        <v>700000</v>
      </c>
      <c r="M101" s="180">
        <v>1000000</v>
      </c>
      <c r="N101" s="181">
        <v>150000</v>
      </c>
      <c r="O101" s="181">
        <v>1000000</v>
      </c>
      <c r="P101" s="182">
        <v>150000</v>
      </c>
      <c r="Q101" s="192"/>
      <c r="R101" s="179"/>
      <c r="S101" s="193"/>
      <c r="T101" s="183"/>
      <c r="U101" s="179"/>
      <c r="V101" s="193"/>
    </row>
    <row r="102" spans="1:22" ht="14.4" thickBot="1" x14ac:dyDescent="0.3">
      <c r="A102" s="165"/>
      <c r="B102" s="167"/>
      <c r="C102" s="167"/>
      <c r="D102" s="167"/>
      <c r="E102" s="168"/>
      <c r="F102" s="169"/>
      <c r="G102" s="170"/>
      <c r="H102" s="132"/>
      <c r="I102" s="171"/>
      <c r="J102" s="139"/>
      <c r="K102" s="139"/>
      <c r="L102" s="139"/>
      <c r="M102" s="171"/>
      <c r="N102" s="139"/>
      <c r="O102" s="139"/>
      <c r="P102" s="172"/>
      <c r="Q102" s="154"/>
      <c r="R102" s="118"/>
      <c r="S102" s="119"/>
    </row>
    <row r="103" spans="1:22" x14ac:dyDescent="0.25">
      <c r="A103" s="424" t="s">
        <v>353</v>
      </c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6"/>
      <c r="Q103" s="155">
        <f>SUM(Q104:Q107)</f>
        <v>0</v>
      </c>
      <c r="R103" s="427">
        <v>7540000</v>
      </c>
      <c r="S103" s="436"/>
      <c r="T103" s="457"/>
      <c r="U103" s="460">
        <v>7540000</v>
      </c>
      <c r="V103" s="439"/>
    </row>
    <row r="104" spans="1:22" x14ac:dyDescent="0.25">
      <c r="A104" s="8" t="s">
        <v>267</v>
      </c>
      <c r="B104" s="2" t="s">
        <v>91</v>
      </c>
      <c r="C104" s="2" t="s">
        <v>12</v>
      </c>
      <c r="D104" s="2" t="s">
        <v>70</v>
      </c>
      <c r="E104" s="9" t="s">
        <v>180</v>
      </c>
      <c r="F104" s="22" t="s">
        <v>172</v>
      </c>
      <c r="G104" s="23" t="s">
        <v>183</v>
      </c>
      <c r="H104" s="32">
        <v>30000000</v>
      </c>
      <c r="I104" s="41">
        <f>H104*0.85</f>
        <v>25500000</v>
      </c>
      <c r="J104" s="39">
        <f>H104*0.05</f>
        <v>1500000</v>
      </c>
      <c r="K104" s="39">
        <f>I104+J104</f>
        <v>27000000</v>
      </c>
      <c r="L104" s="39">
        <f>H104*0.1</f>
        <v>3000000</v>
      </c>
      <c r="M104" s="41">
        <v>0</v>
      </c>
      <c r="N104" s="39">
        <v>0</v>
      </c>
      <c r="O104" s="39">
        <v>0</v>
      </c>
      <c r="P104" s="40">
        <v>0</v>
      </c>
      <c r="Q104" s="71">
        <f>N104+P104</f>
        <v>0</v>
      </c>
      <c r="R104" s="428"/>
      <c r="S104" s="437"/>
      <c r="T104" s="458"/>
      <c r="U104" s="461"/>
      <c r="V104" s="440"/>
    </row>
    <row r="105" spans="1:22" x14ac:dyDescent="0.25">
      <c r="A105" s="8" t="s">
        <v>268</v>
      </c>
      <c r="B105" s="2" t="s">
        <v>92</v>
      </c>
      <c r="C105" s="2" t="s">
        <v>12</v>
      </c>
      <c r="D105" s="2" t="s">
        <v>70</v>
      </c>
      <c r="E105" s="9"/>
      <c r="F105" s="22" t="s">
        <v>196</v>
      </c>
      <c r="G105" s="23" t="s">
        <v>197</v>
      </c>
      <c r="H105" s="32">
        <v>11585000</v>
      </c>
      <c r="I105" s="41">
        <f t="shared" ref="I105" si="15">H105*0.85</f>
        <v>9847250</v>
      </c>
      <c r="J105" s="39">
        <f t="shared" ref="J105" si="16">H105*0.05</f>
        <v>579250</v>
      </c>
      <c r="K105" s="39">
        <f>I105+J105</f>
        <v>10426500</v>
      </c>
      <c r="L105" s="39">
        <f t="shared" ref="L105" si="17">H105*0.1</f>
        <v>1158500</v>
      </c>
      <c r="M105" s="41">
        <v>0</v>
      </c>
      <c r="N105" s="39">
        <v>0</v>
      </c>
      <c r="O105" s="39">
        <v>0</v>
      </c>
      <c r="P105" s="40">
        <v>0</v>
      </c>
      <c r="Q105" s="71">
        <f>N105+P105</f>
        <v>0</v>
      </c>
      <c r="R105" s="428"/>
      <c r="S105" s="437"/>
      <c r="T105" s="458"/>
      <c r="U105" s="461"/>
      <c r="V105" s="440"/>
    </row>
    <row r="106" spans="1:22" x14ac:dyDescent="0.25">
      <c r="A106" s="93" t="s">
        <v>268</v>
      </c>
      <c r="B106" s="94" t="s">
        <v>68</v>
      </c>
      <c r="C106" s="94" t="s">
        <v>71</v>
      </c>
      <c r="D106" s="94" t="s">
        <v>70</v>
      </c>
      <c r="E106" s="95"/>
      <c r="F106" s="96"/>
      <c r="G106" s="97"/>
      <c r="H106" s="98">
        <v>132000000</v>
      </c>
      <c r="I106" s="136"/>
      <c r="J106" s="135"/>
      <c r="K106" s="135">
        <f>I106+J106</f>
        <v>0</v>
      </c>
      <c r="L106" s="135"/>
      <c r="M106" s="136">
        <v>0</v>
      </c>
      <c r="N106" s="135">
        <v>0</v>
      </c>
      <c r="O106" s="135"/>
      <c r="P106" s="152"/>
      <c r="Q106" s="71">
        <f>N106+P106</f>
        <v>0</v>
      </c>
      <c r="R106" s="428"/>
      <c r="S106" s="437"/>
      <c r="T106" s="458"/>
      <c r="U106" s="461"/>
      <c r="V106" s="440"/>
    </row>
    <row r="107" spans="1:22" ht="14.4" thickBot="1" x14ac:dyDescent="0.3">
      <c r="A107" s="120" t="s">
        <v>267</v>
      </c>
      <c r="B107" s="122" t="s">
        <v>69</v>
      </c>
      <c r="C107" s="122" t="s">
        <v>72</v>
      </c>
      <c r="D107" s="122" t="s">
        <v>70</v>
      </c>
      <c r="E107" s="123" t="s">
        <v>179</v>
      </c>
      <c r="F107" s="124"/>
      <c r="G107" s="125"/>
      <c r="H107" s="126">
        <v>9460000</v>
      </c>
      <c r="I107" s="138">
        <v>8041000</v>
      </c>
      <c r="J107" s="137">
        <v>473000</v>
      </c>
      <c r="K107" s="137">
        <f>I107+J107</f>
        <v>8514000</v>
      </c>
      <c r="L107" s="137">
        <v>946000</v>
      </c>
      <c r="M107" s="138">
        <v>0</v>
      </c>
      <c r="N107" s="137">
        <v>0</v>
      </c>
      <c r="O107" s="137">
        <v>0</v>
      </c>
      <c r="P107" s="151">
        <v>0</v>
      </c>
      <c r="Q107" s="127">
        <f>N107+P107</f>
        <v>0</v>
      </c>
      <c r="R107" s="429"/>
      <c r="S107" s="438"/>
      <c r="T107" s="459"/>
      <c r="U107" s="462"/>
      <c r="V107" s="441"/>
    </row>
    <row r="108" spans="1:22" x14ac:dyDescent="0.25">
      <c r="A108" s="219"/>
      <c r="B108" s="220"/>
      <c r="C108" s="220"/>
      <c r="D108" s="220"/>
      <c r="E108" s="221"/>
      <c r="F108" s="222"/>
      <c r="G108" s="223"/>
      <c r="H108" s="211"/>
      <c r="I108" s="224"/>
      <c r="J108" s="225"/>
      <c r="K108" s="225"/>
      <c r="L108" s="225"/>
      <c r="M108" s="224"/>
      <c r="N108" s="225"/>
      <c r="O108" s="225"/>
      <c r="P108" s="226"/>
      <c r="Q108" s="154"/>
      <c r="R108" s="118"/>
      <c r="S108" s="119"/>
    </row>
    <row r="109" spans="1:22" x14ac:dyDescent="0.25">
      <c r="A109" s="6"/>
      <c r="B109" s="1" t="s">
        <v>94</v>
      </c>
      <c r="C109" s="1"/>
      <c r="D109" s="1"/>
      <c r="E109" s="7"/>
      <c r="F109" s="24"/>
      <c r="G109" s="25"/>
      <c r="H109" s="33"/>
      <c r="I109" s="38"/>
      <c r="J109" s="36"/>
      <c r="K109" s="36"/>
      <c r="L109" s="36"/>
      <c r="M109" s="38"/>
      <c r="N109" s="36"/>
      <c r="O109" s="36"/>
      <c r="P109" s="37"/>
      <c r="Q109" s="227"/>
      <c r="R109" s="228"/>
      <c r="S109" s="229"/>
      <c r="T109" s="228"/>
      <c r="U109" s="228"/>
      <c r="V109" s="228"/>
    </row>
    <row r="110" spans="1:22" ht="27.6" x14ac:dyDescent="0.25">
      <c r="A110" s="8" t="s">
        <v>268</v>
      </c>
      <c r="B110" s="18" t="s">
        <v>95</v>
      </c>
      <c r="C110" s="2" t="s">
        <v>12</v>
      </c>
      <c r="D110" s="2" t="s">
        <v>93</v>
      </c>
      <c r="E110" s="9"/>
      <c r="F110" s="22" t="s">
        <v>341</v>
      </c>
      <c r="G110" s="23" t="s">
        <v>327</v>
      </c>
      <c r="H110" s="32">
        <v>4719000</v>
      </c>
      <c r="I110" s="41">
        <v>4719000</v>
      </c>
      <c r="J110" s="39">
        <v>0</v>
      </c>
      <c r="K110" s="39"/>
      <c r="L110" s="39">
        <v>0</v>
      </c>
      <c r="M110" s="41">
        <v>0</v>
      </c>
      <c r="N110" s="39">
        <v>0</v>
      </c>
      <c r="O110" s="39">
        <v>2000000</v>
      </c>
      <c r="P110" s="42">
        <v>0</v>
      </c>
      <c r="Q110" s="207">
        <f>N110+P110</f>
        <v>0</v>
      </c>
      <c r="R110" s="32">
        <v>0</v>
      </c>
      <c r="S110" s="32">
        <f>Q110-R110</f>
        <v>0</v>
      </c>
      <c r="T110" s="32">
        <f>L110</f>
        <v>0</v>
      </c>
      <c r="U110" s="32">
        <v>0</v>
      </c>
      <c r="V110" s="32">
        <f>T110-U110</f>
        <v>0</v>
      </c>
    </row>
    <row r="111" spans="1:22" ht="14.4" thickBot="1" x14ac:dyDescent="0.3">
      <c r="A111" s="165"/>
      <c r="B111" s="167"/>
      <c r="C111" s="167"/>
      <c r="D111" s="167"/>
      <c r="E111" s="168"/>
      <c r="F111" s="169"/>
      <c r="G111" s="170"/>
      <c r="H111" s="132"/>
      <c r="I111" s="171"/>
      <c r="J111" s="139"/>
      <c r="K111" s="139"/>
      <c r="L111" s="139"/>
      <c r="M111" s="171"/>
      <c r="N111" s="139"/>
      <c r="O111" s="139"/>
      <c r="P111" s="172"/>
      <c r="Q111" s="154"/>
      <c r="R111" s="118"/>
      <c r="S111" s="119"/>
    </row>
    <row r="112" spans="1:22" ht="15.75" customHeight="1" x14ac:dyDescent="0.25">
      <c r="A112" s="424" t="s">
        <v>342</v>
      </c>
      <c r="B112" s="425"/>
      <c r="C112" s="425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5"/>
      <c r="O112" s="425"/>
      <c r="P112" s="426"/>
      <c r="Q112" s="164">
        <f>SUM(Q113:Q133)</f>
        <v>37768000</v>
      </c>
      <c r="R112" s="442">
        <v>14132000</v>
      </c>
      <c r="S112" s="445">
        <f>Q112-R112</f>
        <v>23636000</v>
      </c>
      <c r="T112" s="448">
        <f>SUM(L113:L133)</f>
        <v>125138447.40000001</v>
      </c>
      <c r="U112" s="451">
        <v>14132000</v>
      </c>
      <c r="V112" s="454">
        <f>T112-U112</f>
        <v>111006447.40000001</v>
      </c>
    </row>
    <row r="113" spans="1:22" ht="27.6" x14ac:dyDescent="0.25">
      <c r="A113" s="8" t="s">
        <v>209</v>
      </c>
      <c r="B113" s="53" t="s">
        <v>138</v>
      </c>
      <c r="C113" s="2" t="s">
        <v>152</v>
      </c>
      <c r="D113" s="2" t="s">
        <v>49</v>
      </c>
      <c r="E113" s="9" t="s">
        <v>187</v>
      </c>
      <c r="F113" s="22" t="s">
        <v>280</v>
      </c>
      <c r="G113" s="23" t="s">
        <v>191</v>
      </c>
      <c r="H113" s="32">
        <v>25780000</v>
      </c>
      <c r="I113" s="71">
        <v>10312000</v>
      </c>
      <c r="J113" s="32">
        <v>0</v>
      </c>
      <c r="K113" s="32">
        <f>I113+J113</f>
        <v>10312000</v>
      </c>
      <c r="L113" s="32">
        <v>15468000</v>
      </c>
      <c r="M113" s="71"/>
      <c r="N113" s="32"/>
      <c r="O113" s="32"/>
      <c r="P113" s="147"/>
      <c r="Q113" s="71">
        <f>N113+P113</f>
        <v>0</v>
      </c>
      <c r="R113" s="443"/>
      <c r="S113" s="446"/>
      <c r="T113" s="449"/>
      <c r="U113" s="452"/>
      <c r="V113" s="455"/>
    </row>
    <row r="114" spans="1:22" x14ac:dyDescent="0.25">
      <c r="A114" s="8" t="s">
        <v>209</v>
      </c>
      <c r="B114" s="53" t="s">
        <v>139</v>
      </c>
      <c r="C114" s="2" t="s">
        <v>153</v>
      </c>
      <c r="D114" s="2" t="s">
        <v>49</v>
      </c>
      <c r="E114" s="9" t="s">
        <v>187</v>
      </c>
      <c r="F114" s="22" t="s">
        <v>188</v>
      </c>
      <c r="G114" s="23" t="s">
        <v>189</v>
      </c>
      <c r="H114" s="32">
        <v>20935000</v>
      </c>
      <c r="I114" s="71">
        <f>20935000*0.4</f>
        <v>8374000</v>
      </c>
      <c r="J114" s="32">
        <v>0</v>
      </c>
      <c r="K114" s="32">
        <f t="shared" ref="K114:K132" si="18">I114+J114</f>
        <v>8374000</v>
      </c>
      <c r="L114" s="32">
        <f>20935000*0.6</f>
        <v>12561000</v>
      </c>
      <c r="M114" s="71">
        <v>0</v>
      </c>
      <c r="N114" s="32">
        <v>0</v>
      </c>
      <c r="O114" s="32">
        <v>4187000</v>
      </c>
      <c r="P114" s="147">
        <v>6280500</v>
      </c>
      <c r="Q114" s="71">
        <f t="shared" ref="Q114:Q133" si="19">N114+P114</f>
        <v>6280500</v>
      </c>
      <c r="R114" s="443"/>
      <c r="S114" s="446"/>
      <c r="T114" s="449"/>
      <c r="U114" s="452"/>
      <c r="V114" s="455"/>
    </row>
    <row r="115" spans="1:22" x14ac:dyDescent="0.25">
      <c r="A115" s="8" t="s">
        <v>209</v>
      </c>
      <c r="B115" s="53" t="s">
        <v>278</v>
      </c>
      <c r="C115" s="2" t="s">
        <v>154</v>
      </c>
      <c r="D115" s="2" t="s">
        <v>49</v>
      </c>
      <c r="E115" s="9" t="s">
        <v>187</v>
      </c>
      <c r="F115" s="22" t="s">
        <v>275</v>
      </c>
      <c r="G115" s="23" t="s">
        <v>279</v>
      </c>
      <c r="H115" s="32">
        <v>15870000</v>
      </c>
      <c r="I115" s="71">
        <f>H115*0.4</f>
        <v>6348000</v>
      </c>
      <c r="J115" s="32">
        <v>0</v>
      </c>
      <c r="K115" s="32">
        <f t="shared" si="18"/>
        <v>6348000</v>
      </c>
      <c r="L115" s="32">
        <f>H115*0.6</f>
        <v>9522000</v>
      </c>
      <c r="M115" s="71">
        <v>0</v>
      </c>
      <c r="N115" s="32">
        <v>0</v>
      </c>
      <c r="O115" s="32">
        <v>2000000</v>
      </c>
      <c r="P115" s="147">
        <v>3000000</v>
      </c>
      <c r="Q115" s="71">
        <f t="shared" si="19"/>
        <v>3000000</v>
      </c>
      <c r="R115" s="443"/>
      <c r="S115" s="446"/>
      <c r="T115" s="449"/>
      <c r="U115" s="452"/>
      <c r="V115" s="455"/>
    </row>
    <row r="116" spans="1:22" x14ac:dyDescent="0.25">
      <c r="A116" s="8" t="s">
        <v>209</v>
      </c>
      <c r="B116" s="53" t="s">
        <v>140</v>
      </c>
      <c r="C116" s="2" t="s">
        <v>155</v>
      </c>
      <c r="D116" s="2" t="s">
        <v>49</v>
      </c>
      <c r="E116" s="9" t="s">
        <v>187</v>
      </c>
      <c r="F116" s="22"/>
      <c r="G116" s="23"/>
      <c r="H116" s="72">
        <v>14000000</v>
      </c>
      <c r="I116" s="71">
        <v>5600000</v>
      </c>
      <c r="J116" s="32">
        <v>0</v>
      </c>
      <c r="K116" s="32">
        <f t="shared" si="18"/>
        <v>5600000</v>
      </c>
      <c r="L116" s="32">
        <v>8400000</v>
      </c>
      <c r="M116" s="71">
        <v>0</v>
      </c>
      <c r="N116" s="32">
        <v>0</v>
      </c>
      <c r="O116" s="32">
        <f>3000000*0.4</f>
        <v>1200000</v>
      </c>
      <c r="P116" s="147">
        <f>3000000*0.6</f>
        <v>1800000</v>
      </c>
      <c r="Q116" s="71">
        <f t="shared" si="19"/>
        <v>1800000</v>
      </c>
      <c r="R116" s="443"/>
      <c r="S116" s="446"/>
      <c r="T116" s="449"/>
      <c r="U116" s="452"/>
      <c r="V116" s="455"/>
    </row>
    <row r="117" spans="1:22" ht="27.6" x14ac:dyDescent="0.25">
      <c r="A117" s="8" t="s">
        <v>209</v>
      </c>
      <c r="B117" s="53" t="s">
        <v>141</v>
      </c>
      <c r="C117" s="2" t="s">
        <v>156</v>
      </c>
      <c r="D117" s="2" t="s">
        <v>49</v>
      </c>
      <c r="E117" s="9" t="s">
        <v>187</v>
      </c>
      <c r="F117" s="22" t="s">
        <v>280</v>
      </c>
      <c r="G117" s="23" t="s">
        <v>284</v>
      </c>
      <c r="H117" s="32">
        <v>10900000</v>
      </c>
      <c r="I117" s="71">
        <f t="shared" ref="I117:I125" si="20">H117*0.4</f>
        <v>4360000</v>
      </c>
      <c r="J117" s="32">
        <v>0</v>
      </c>
      <c r="K117" s="32">
        <f t="shared" si="18"/>
        <v>4360000</v>
      </c>
      <c r="L117" s="32">
        <f t="shared" ref="L117:L125" si="21">H117*0.6</f>
        <v>6540000</v>
      </c>
      <c r="M117" s="71">
        <v>0</v>
      </c>
      <c r="N117" s="32">
        <v>0</v>
      </c>
      <c r="O117" s="32">
        <f>2000000*0.4</f>
        <v>800000</v>
      </c>
      <c r="P117" s="147">
        <f>2000000*0.6</f>
        <v>1200000</v>
      </c>
      <c r="Q117" s="71">
        <f t="shared" si="19"/>
        <v>1200000</v>
      </c>
      <c r="R117" s="443"/>
      <c r="S117" s="446"/>
      <c r="T117" s="449"/>
      <c r="U117" s="452"/>
      <c r="V117" s="455"/>
    </row>
    <row r="118" spans="1:22" ht="27.75" customHeight="1" x14ac:dyDescent="0.25">
      <c r="A118" s="8" t="s">
        <v>209</v>
      </c>
      <c r="B118" s="53" t="s">
        <v>142</v>
      </c>
      <c r="C118" s="2" t="s">
        <v>157</v>
      </c>
      <c r="D118" s="2" t="s">
        <v>49</v>
      </c>
      <c r="E118" s="9" t="s">
        <v>187</v>
      </c>
      <c r="F118" s="22" t="s">
        <v>280</v>
      </c>
      <c r="G118" s="23" t="s">
        <v>284</v>
      </c>
      <c r="H118" s="32">
        <v>10856000</v>
      </c>
      <c r="I118" s="71">
        <f t="shared" si="20"/>
        <v>4342400</v>
      </c>
      <c r="J118" s="32">
        <v>0</v>
      </c>
      <c r="K118" s="32">
        <f t="shared" si="18"/>
        <v>4342400</v>
      </c>
      <c r="L118" s="32">
        <f t="shared" si="21"/>
        <v>6513600</v>
      </c>
      <c r="M118" s="71">
        <v>0</v>
      </c>
      <c r="N118" s="32">
        <v>0</v>
      </c>
      <c r="O118" s="32">
        <f>3000000*0.4</f>
        <v>1200000</v>
      </c>
      <c r="P118" s="147">
        <f>3000000*0.6</f>
        <v>1800000</v>
      </c>
      <c r="Q118" s="71">
        <f t="shared" si="19"/>
        <v>1800000</v>
      </c>
      <c r="R118" s="443"/>
      <c r="S118" s="446"/>
      <c r="T118" s="449"/>
      <c r="U118" s="452"/>
      <c r="V118" s="455"/>
    </row>
    <row r="119" spans="1:22" ht="27.6" x14ac:dyDescent="0.25">
      <c r="A119" s="8" t="s">
        <v>209</v>
      </c>
      <c r="B119" s="53" t="s">
        <v>276</v>
      </c>
      <c r="C119" s="2" t="s">
        <v>158</v>
      </c>
      <c r="D119" s="2" t="s">
        <v>49</v>
      </c>
      <c r="E119" s="9" t="s">
        <v>187</v>
      </c>
      <c r="F119" s="22" t="s">
        <v>275</v>
      </c>
      <c r="G119" s="23" t="s">
        <v>189</v>
      </c>
      <c r="H119" s="32">
        <v>10749999</v>
      </c>
      <c r="I119" s="71">
        <f t="shared" si="20"/>
        <v>4299999.6000000006</v>
      </c>
      <c r="J119" s="32">
        <v>0</v>
      </c>
      <c r="K119" s="32">
        <f t="shared" si="18"/>
        <v>4299999.6000000006</v>
      </c>
      <c r="L119" s="32">
        <f t="shared" si="21"/>
        <v>6449999.3999999994</v>
      </c>
      <c r="M119" s="71">
        <v>0</v>
      </c>
      <c r="N119" s="32">
        <v>0</v>
      </c>
      <c r="O119" s="32">
        <v>4300000</v>
      </c>
      <c r="P119" s="147">
        <v>6450000</v>
      </c>
      <c r="Q119" s="71">
        <f t="shared" si="19"/>
        <v>6450000</v>
      </c>
      <c r="R119" s="443"/>
      <c r="S119" s="446"/>
      <c r="T119" s="449"/>
      <c r="U119" s="452"/>
      <c r="V119" s="455"/>
    </row>
    <row r="120" spans="1:22" ht="27.6" x14ac:dyDescent="0.25">
      <c r="A120" s="8" t="s">
        <v>209</v>
      </c>
      <c r="B120" s="53" t="s">
        <v>143</v>
      </c>
      <c r="C120" s="2" t="s">
        <v>159</v>
      </c>
      <c r="D120" s="2" t="s">
        <v>49</v>
      </c>
      <c r="E120" s="9" t="s">
        <v>187</v>
      </c>
      <c r="F120" s="22" t="s">
        <v>188</v>
      </c>
      <c r="G120" s="23" t="s">
        <v>194</v>
      </c>
      <c r="H120" s="32">
        <v>10750000</v>
      </c>
      <c r="I120" s="71">
        <f t="shared" si="20"/>
        <v>4300000</v>
      </c>
      <c r="J120" s="32">
        <v>0</v>
      </c>
      <c r="K120" s="32">
        <f t="shared" si="18"/>
        <v>4300000</v>
      </c>
      <c r="L120" s="32">
        <f t="shared" si="21"/>
        <v>6450000</v>
      </c>
      <c r="M120" s="71">
        <v>0</v>
      </c>
      <c r="N120" s="32">
        <v>0</v>
      </c>
      <c r="O120" s="32">
        <v>4300000</v>
      </c>
      <c r="P120" s="147">
        <v>6450000</v>
      </c>
      <c r="Q120" s="71">
        <f t="shared" si="19"/>
        <v>6450000</v>
      </c>
      <c r="R120" s="443"/>
      <c r="S120" s="446"/>
      <c r="T120" s="449"/>
      <c r="U120" s="452"/>
      <c r="V120" s="455"/>
    </row>
    <row r="121" spans="1:22" x14ac:dyDescent="0.25">
      <c r="A121" s="8" t="s">
        <v>209</v>
      </c>
      <c r="B121" s="53" t="s">
        <v>144</v>
      </c>
      <c r="C121" s="2" t="s">
        <v>160</v>
      </c>
      <c r="D121" s="2" t="s">
        <v>49</v>
      </c>
      <c r="E121" s="9" t="s">
        <v>187</v>
      </c>
      <c r="F121" s="22" t="s">
        <v>275</v>
      </c>
      <c r="G121" s="23" t="s">
        <v>189</v>
      </c>
      <c r="H121" s="32">
        <v>8790000</v>
      </c>
      <c r="I121" s="71">
        <f t="shared" si="20"/>
        <v>3516000</v>
      </c>
      <c r="J121" s="32">
        <v>0</v>
      </c>
      <c r="K121" s="32">
        <f t="shared" si="18"/>
        <v>3516000</v>
      </c>
      <c r="L121" s="32">
        <f t="shared" si="21"/>
        <v>5274000</v>
      </c>
      <c r="M121" s="71">
        <v>0</v>
      </c>
      <c r="N121" s="32">
        <v>0</v>
      </c>
      <c r="O121" s="32">
        <v>1500000</v>
      </c>
      <c r="P121" s="147">
        <v>2500000</v>
      </c>
      <c r="Q121" s="71">
        <f t="shared" si="19"/>
        <v>2500000</v>
      </c>
      <c r="R121" s="443"/>
      <c r="S121" s="446"/>
      <c r="T121" s="449"/>
      <c r="U121" s="452"/>
      <c r="V121" s="455"/>
    </row>
    <row r="122" spans="1:22" x14ac:dyDescent="0.25">
      <c r="A122" s="8" t="s">
        <v>209</v>
      </c>
      <c r="B122" s="53" t="s">
        <v>145</v>
      </c>
      <c r="C122" s="2" t="s">
        <v>161</v>
      </c>
      <c r="D122" s="2" t="s">
        <v>49</v>
      </c>
      <c r="E122" s="9" t="s">
        <v>187</v>
      </c>
      <c r="F122" s="22" t="s">
        <v>280</v>
      </c>
      <c r="G122" s="23" t="s">
        <v>284</v>
      </c>
      <c r="H122" s="32">
        <v>8730000</v>
      </c>
      <c r="I122" s="71">
        <f t="shared" si="20"/>
        <v>3492000</v>
      </c>
      <c r="J122" s="32">
        <v>0</v>
      </c>
      <c r="K122" s="32">
        <f t="shared" si="18"/>
        <v>3492000</v>
      </c>
      <c r="L122" s="32">
        <f t="shared" si="21"/>
        <v>5238000</v>
      </c>
      <c r="M122" s="71">
        <v>0</v>
      </c>
      <c r="N122" s="32">
        <v>0</v>
      </c>
      <c r="O122" s="32">
        <f>2500000*0.4</f>
        <v>1000000</v>
      </c>
      <c r="P122" s="147">
        <f>2500000*0.6</f>
        <v>1500000</v>
      </c>
      <c r="Q122" s="71">
        <f t="shared" si="19"/>
        <v>1500000</v>
      </c>
      <c r="R122" s="443"/>
      <c r="S122" s="446"/>
      <c r="T122" s="449"/>
      <c r="U122" s="452"/>
      <c r="V122" s="455"/>
    </row>
    <row r="123" spans="1:22" ht="27.6" x14ac:dyDescent="0.25">
      <c r="A123" s="8" t="s">
        <v>209</v>
      </c>
      <c r="B123" s="53" t="s">
        <v>146</v>
      </c>
      <c r="C123" s="2" t="s">
        <v>162</v>
      </c>
      <c r="D123" s="2" t="s">
        <v>49</v>
      </c>
      <c r="E123" s="9" t="s">
        <v>187</v>
      </c>
      <c r="F123" s="22" t="s">
        <v>280</v>
      </c>
      <c r="G123" s="23" t="s">
        <v>284</v>
      </c>
      <c r="H123" s="32">
        <v>7680000</v>
      </c>
      <c r="I123" s="71">
        <f t="shared" si="20"/>
        <v>3072000</v>
      </c>
      <c r="J123" s="32">
        <v>0</v>
      </c>
      <c r="K123" s="32">
        <f t="shared" si="18"/>
        <v>3072000</v>
      </c>
      <c r="L123" s="32">
        <f t="shared" si="21"/>
        <v>4608000</v>
      </c>
      <c r="M123" s="71">
        <v>0</v>
      </c>
      <c r="N123" s="32">
        <v>0</v>
      </c>
      <c r="O123" s="32">
        <f>2000000*0.4</f>
        <v>800000</v>
      </c>
      <c r="P123" s="147">
        <f>2000000*0.6</f>
        <v>1200000</v>
      </c>
      <c r="Q123" s="71">
        <f t="shared" si="19"/>
        <v>1200000</v>
      </c>
      <c r="R123" s="443"/>
      <c r="S123" s="446"/>
      <c r="T123" s="449"/>
      <c r="U123" s="452"/>
      <c r="V123" s="455"/>
    </row>
    <row r="124" spans="1:22" x14ac:dyDescent="0.25">
      <c r="A124" s="8" t="s">
        <v>209</v>
      </c>
      <c r="B124" s="18" t="s">
        <v>147</v>
      </c>
      <c r="C124" s="2" t="s">
        <v>163</v>
      </c>
      <c r="D124" s="2" t="s">
        <v>49</v>
      </c>
      <c r="E124" s="9" t="s">
        <v>187</v>
      </c>
      <c r="F124" s="22" t="s">
        <v>188</v>
      </c>
      <c r="G124" s="23" t="s">
        <v>189</v>
      </c>
      <c r="H124" s="32">
        <v>5345000</v>
      </c>
      <c r="I124" s="71">
        <f t="shared" si="20"/>
        <v>2138000</v>
      </c>
      <c r="J124" s="32">
        <v>0</v>
      </c>
      <c r="K124" s="32">
        <f t="shared" si="18"/>
        <v>2138000</v>
      </c>
      <c r="L124" s="32">
        <f t="shared" si="21"/>
        <v>3207000</v>
      </c>
      <c r="M124" s="71">
        <v>0</v>
      </c>
      <c r="N124" s="32">
        <v>0</v>
      </c>
      <c r="O124" s="32">
        <v>1029000</v>
      </c>
      <c r="P124" s="147">
        <v>1543500</v>
      </c>
      <c r="Q124" s="71">
        <f t="shared" si="19"/>
        <v>1543500</v>
      </c>
      <c r="R124" s="443"/>
      <c r="S124" s="446"/>
      <c r="T124" s="449"/>
      <c r="U124" s="452"/>
      <c r="V124" s="455"/>
    </row>
    <row r="125" spans="1:22" ht="36" customHeight="1" x14ac:dyDescent="0.25">
      <c r="A125" s="8" t="s">
        <v>209</v>
      </c>
      <c r="B125" s="18" t="s">
        <v>148</v>
      </c>
      <c r="C125" s="2" t="s">
        <v>164</v>
      </c>
      <c r="D125" s="2" t="s">
        <v>49</v>
      </c>
      <c r="E125" s="9" t="s">
        <v>187</v>
      </c>
      <c r="F125" s="22" t="s">
        <v>188</v>
      </c>
      <c r="G125" s="23" t="s">
        <v>189</v>
      </c>
      <c r="H125" s="32">
        <v>16284080</v>
      </c>
      <c r="I125" s="71">
        <f t="shared" si="20"/>
        <v>6513632</v>
      </c>
      <c r="J125" s="32">
        <v>0</v>
      </c>
      <c r="K125" s="32">
        <f t="shared" si="18"/>
        <v>6513632</v>
      </c>
      <c r="L125" s="32">
        <f t="shared" si="21"/>
        <v>9770448</v>
      </c>
      <c r="M125" s="71">
        <v>0</v>
      </c>
      <c r="N125" s="32">
        <v>0</v>
      </c>
      <c r="O125" s="32">
        <v>1060000</v>
      </c>
      <c r="P125" s="147">
        <v>1500000</v>
      </c>
      <c r="Q125" s="71">
        <f t="shared" si="19"/>
        <v>1500000</v>
      </c>
      <c r="R125" s="443"/>
      <c r="S125" s="446"/>
      <c r="T125" s="449"/>
      <c r="U125" s="452"/>
      <c r="V125" s="455"/>
    </row>
    <row r="126" spans="1:22" x14ac:dyDescent="0.25">
      <c r="A126" s="8" t="s">
        <v>209</v>
      </c>
      <c r="B126" s="18" t="s">
        <v>149</v>
      </c>
      <c r="C126" s="2" t="s">
        <v>165</v>
      </c>
      <c r="D126" s="2" t="s">
        <v>49</v>
      </c>
      <c r="E126" s="9" t="s">
        <v>187</v>
      </c>
      <c r="F126" s="22" t="s">
        <v>188</v>
      </c>
      <c r="G126" s="23" t="s">
        <v>189</v>
      </c>
      <c r="H126" s="73">
        <v>2850000</v>
      </c>
      <c r="I126" s="71">
        <v>1140000</v>
      </c>
      <c r="J126" s="32">
        <v>0</v>
      </c>
      <c r="K126" s="32">
        <f t="shared" si="18"/>
        <v>1140000</v>
      </c>
      <c r="L126" s="32">
        <v>1710000</v>
      </c>
      <c r="M126" s="71">
        <v>0</v>
      </c>
      <c r="N126" s="32">
        <v>0</v>
      </c>
      <c r="O126" s="32">
        <f>1000000*0.4</f>
        <v>400000</v>
      </c>
      <c r="P126" s="147">
        <f>1000000*0.6</f>
        <v>600000</v>
      </c>
      <c r="Q126" s="71">
        <f t="shared" si="19"/>
        <v>600000</v>
      </c>
      <c r="R126" s="443"/>
      <c r="S126" s="446"/>
      <c r="T126" s="449"/>
      <c r="U126" s="452"/>
      <c r="V126" s="455"/>
    </row>
    <row r="127" spans="1:22" x14ac:dyDescent="0.25">
      <c r="A127" s="8" t="s">
        <v>209</v>
      </c>
      <c r="B127" s="18" t="s">
        <v>150</v>
      </c>
      <c r="C127" s="2" t="s">
        <v>285</v>
      </c>
      <c r="D127" s="2" t="s">
        <v>49</v>
      </c>
      <c r="E127" s="54" t="s">
        <v>287</v>
      </c>
      <c r="F127" s="22" t="s">
        <v>188</v>
      </c>
      <c r="G127" s="23" t="s">
        <v>284</v>
      </c>
      <c r="H127" s="32">
        <v>3000000</v>
      </c>
      <c r="I127" s="71">
        <v>1200000</v>
      </c>
      <c r="J127" s="32">
        <v>0</v>
      </c>
      <c r="K127" s="32">
        <f t="shared" si="18"/>
        <v>1200000</v>
      </c>
      <c r="L127" s="32">
        <v>1800000</v>
      </c>
      <c r="M127" s="71">
        <v>0</v>
      </c>
      <c r="N127" s="32">
        <v>0</v>
      </c>
      <c r="O127" s="32">
        <f>1000000*0.4</f>
        <v>400000</v>
      </c>
      <c r="P127" s="147">
        <f>1000000*0.6</f>
        <v>600000</v>
      </c>
      <c r="Q127" s="71">
        <f t="shared" si="19"/>
        <v>600000</v>
      </c>
      <c r="R127" s="443"/>
      <c r="S127" s="446"/>
      <c r="T127" s="449"/>
      <c r="U127" s="452"/>
      <c r="V127" s="455"/>
    </row>
    <row r="128" spans="1:22" ht="27.6" x14ac:dyDescent="0.25">
      <c r="A128" s="8" t="s">
        <v>209</v>
      </c>
      <c r="B128" s="18" t="s">
        <v>151</v>
      </c>
      <c r="C128" s="2" t="s">
        <v>286</v>
      </c>
      <c r="D128" s="2" t="s">
        <v>49</v>
      </c>
      <c r="E128" s="9" t="s">
        <v>287</v>
      </c>
      <c r="F128" s="22" t="s">
        <v>188</v>
      </c>
      <c r="G128" s="23" t="s">
        <v>284</v>
      </c>
      <c r="H128" s="32">
        <v>12000000</v>
      </c>
      <c r="I128" s="71">
        <v>4800000</v>
      </c>
      <c r="J128" s="32">
        <v>0</v>
      </c>
      <c r="K128" s="32">
        <f t="shared" si="18"/>
        <v>4800000</v>
      </c>
      <c r="L128" s="32">
        <v>7200000</v>
      </c>
      <c r="M128" s="71">
        <v>0</v>
      </c>
      <c r="N128" s="32">
        <v>0</v>
      </c>
      <c r="O128" s="32">
        <f>1000000*0.4</f>
        <v>400000</v>
      </c>
      <c r="P128" s="147">
        <f>1000000*0.6</f>
        <v>600000</v>
      </c>
      <c r="Q128" s="71">
        <f t="shared" si="19"/>
        <v>600000</v>
      </c>
      <c r="R128" s="443"/>
      <c r="S128" s="446"/>
      <c r="T128" s="449"/>
      <c r="U128" s="452"/>
      <c r="V128" s="455"/>
    </row>
    <row r="129" spans="1:22" x14ac:dyDescent="0.25">
      <c r="A129" s="8" t="s">
        <v>267</v>
      </c>
      <c r="B129" s="2" t="s">
        <v>52</v>
      </c>
      <c r="C129" s="2" t="s">
        <v>53</v>
      </c>
      <c r="D129" s="2" t="s">
        <v>49</v>
      </c>
      <c r="E129" s="9" t="s">
        <v>187</v>
      </c>
      <c r="F129" s="22"/>
      <c r="G129" s="23"/>
      <c r="H129" s="32">
        <v>1694000</v>
      </c>
      <c r="I129" s="41">
        <f>H129*0.4</f>
        <v>677600</v>
      </c>
      <c r="J129" s="39">
        <v>0</v>
      </c>
      <c r="K129" s="32">
        <f t="shared" si="18"/>
        <v>677600</v>
      </c>
      <c r="L129" s="39">
        <f>H129*0.6</f>
        <v>1016400</v>
      </c>
      <c r="M129" s="41">
        <v>0</v>
      </c>
      <c r="N129" s="39">
        <v>0</v>
      </c>
      <c r="O129" s="39">
        <v>0</v>
      </c>
      <c r="P129" s="40">
        <v>0</v>
      </c>
      <c r="Q129" s="71">
        <f t="shared" si="19"/>
        <v>0</v>
      </c>
      <c r="R129" s="443"/>
      <c r="S129" s="446"/>
      <c r="T129" s="449"/>
      <c r="U129" s="452"/>
      <c r="V129" s="455"/>
    </row>
    <row r="130" spans="1:22" ht="27.6" x14ac:dyDescent="0.25">
      <c r="A130" s="8" t="s">
        <v>267</v>
      </c>
      <c r="B130" s="18" t="s">
        <v>73</v>
      </c>
      <c r="C130" s="2" t="s">
        <v>76</v>
      </c>
      <c r="D130" s="2" t="s">
        <v>49</v>
      </c>
      <c r="E130" s="9" t="s">
        <v>187</v>
      </c>
      <c r="F130" s="22" t="s">
        <v>188</v>
      </c>
      <c r="G130" s="23" t="s">
        <v>191</v>
      </c>
      <c r="H130" s="32">
        <v>17150000</v>
      </c>
      <c r="I130" s="41">
        <f>H130*0.4</f>
        <v>6860000</v>
      </c>
      <c r="J130" s="39">
        <v>0</v>
      </c>
      <c r="K130" s="32">
        <f t="shared" si="18"/>
        <v>6860000</v>
      </c>
      <c r="L130" s="39">
        <f>H130*0.6</f>
        <v>10290000</v>
      </c>
      <c r="M130" s="41">
        <f>160000*0.4</f>
        <v>64000</v>
      </c>
      <c r="N130" s="39">
        <f>160000*0.6</f>
        <v>96000</v>
      </c>
      <c r="O130" s="39">
        <v>0</v>
      </c>
      <c r="P130" s="40">
        <v>0</v>
      </c>
      <c r="Q130" s="71">
        <f t="shared" si="19"/>
        <v>96000</v>
      </c>
      <c r="R130" s="443"/>
      <c r="S130" s="446"/>
      <c r="T130" s="449"/>
      <c r="U130" s="452"/>
      <c r="V130" s="455"/>
    </row>
    <row r="131" spans="1:22" x14ac:dyDescent="0.25">
      <c r="A131" s="8" t="s">
        <v>267</v>
      </c>
      <c r="B131" s="2" t="s">
        <v>74</v>
      </c>
      <c r="C131" s="2" t="s">
        <v>72</v>
      </c>
      <c r="D131" s="2" t="s">
        <v>49</v>
      </c>
      <c r="E131" s="9" t="s">
        <v>187</v>
      </c>
      <c r="F131" s="22"/>
      <c r="G131" s="23"/>
      <c r="H131" s="32"/>
      <c r="I131" s="41"/>
      <c r="J131" s="39"/>
      <c r="K131" s="32">
        <f t="shared" si="18"/>
        <v>0</v>
      </c>
      <c r="L131" s="39"/>
      <c r="M131" s="41">
        <v>0</v>
      </c>
      <c r="N131" s="39">
        <v>0</v>
      </c>
      <c r="O131" s="39">
        <v>0</v>
      </c>
      <c r="P131" s="40">
        <v>0</v>
      </c>
      <c r="Q131" s="71">
        <v>0</v>
      </c>
      <c r="R131" s="443"/>
      <c r="S131" s="446"/>
      <c r="T131" s="449"/>
      <c r="U131" s="452"/>
      <c r="V131" s="455"/>
    </row>
    <row r="132" spans="1:22" x14ac:dyDescent="0.25">
      <c r="A132" s="8" t="s">
        <v>267</v>
      </c>
      <c r="B132" s="2" t="s">
        <v>75</v>
      </c>
      <c r="C132" s="2" t="s">
        <v>72</v>
      </c>
      <c r="D132" s="2" t="s">
        <v>49</v>
      </c>
      <c r="E132" s="9" t="s">
        <v>187</v>
      </c>
      <c r="F132" s="22" t="s">
        <v>188</v>
      </c>
      <c r="G132" s="23" t="s">
        <v>194</v>
      </c>
      <c r="H132" s="32">
        <v>1200000</v>
      </c>
      <c r="I132" s="41">
        <f>H132*0.4</f>
        <v>480000</v>
      </c>
      <c r="J132" s="39">
        <v>0</v>
      </c>
      <c r="K132" s="32">
        <f t="shared" si="18"/>
        <v>480000</v>
      </c>
      <c r="L132" s="39">
        <f>H132*0.6</f>
        <v>720000</v>
      </c>
      <c r="M132" s="41">
        <f>80000*0.4</f>
        <v>32000</v>
      </c>
      <c r="N132" s="39">
        <f>80000*0.6</f>
        <v>48000</v>
      </c>
      <c r="O132" s="39">
        <v>0</v>
      </c>
      <c r="P132" s="40">
        <v>600000</v>
      </c>
      <c r="Q132" s="71">
        <f t="shared" si="19"/>
        <v>648000</v>
      </c>
      <c r="R132" s="443"/>
      <c r="S132" s="446"/>
      <c r="T132" s="449"/>
      <c r="U132" s="452"/>
      <c r="V132" s="455"/>
    </row>
    <row r="133" spans="1:22" ht="28.2" thickBot="1" x14ac:dyDescent="0.3">
      <c r="A133" s="120" t="s">
        <v>209</v>
      </c>
      <c r="B133" s="121" t="s">
        <v>343</v>
      </c>
      <c r="C133" s="122" t="s">
        <v>12</v>
      </c>
      <c r="D133" s="122" t="s">
        <v>49</v>
      </c>
      <c r="E133" s="209" t="s">
        <v>287</v>
      </c>
      <c r="F133" s="124"/>
      <c r="G133" s="125"/>
      <c r="H133" s="126">
        <v>4000000</v>
      </c>
      <c r="I133" s="138">
        <f>H133*0.4</f>
        <v>1600000</v>
      </c>
      <c r="J133" s="137">
        <v>0</v>
      </c>
      <c r="K133" s="137">
        <f>I133+J133</f>
        <v>1600000</v>
      </c>
      <c r="L133" s="137">
        <f>H133*0.6</f>
        <v>2400000</v>
      </c>
      <c r="M133" s="138">
        <v>0</v>
      </c>
      <c r="N133" s="137">
        <v>0</v>
      </c>
      <c r="O133" s="137">
        <v>0</v>
      </c>
      <c r="P133" s="151">
        <v>0</v>
      </c>
      <c r="Q133" s="127">
        <f t="shared" si="19"/>
        <v>0</v>
      </c>
      <c r="R133" s="444"/>
      <c r="S133" s="447"/>
      <c r="T133" s="450"/>
      <c r="U133" s="453"/>
      <c r="V133" s="456"/>
    </row>
    <row r="134" spans="1:22" x14ac:dyDescent="0.25">
      <c r="A134" s="93"/>
      <c r="B134" s="94"/>
      <c r="C134" s="94"/>
      <c r="D134" s="94"/>
      <c r="E134" s="95"/>
      <c r="F134" s="96"/>
      <c r="G134" s="97"/>
      <c r="H134" s="98"/>
      <c r="I134" s="136"/>
      <c r="J134" s="135"/>
      <c r="K134" s="135"/>
      <c r="L134" s="135"/>
      <c r="M134" s="208"/>
      <c r="N134" s="135"/>
      <c r="O134" s="135"/>
      <c r="P134" s="152"/>
      <c r="Q134" s="154"/>
      <c r="R134" s="118"/>
      <c r="S134" s="119"/>
    </row>
    <row r="135" spans="1:22" x14ac:dyDescent="0.25">
      <c r="A135" s="10" t="s">
        <v>18</v>
      </c>
      <c r="B135" s="3"/>
      <c r="C135" s="3"/>
      <c r="D135" s="3"/>
      <c r="E135" s="11"/>
      <c r="F135" s="26"/>
      <c r="G135" s="27"/>
      <c r="H135" s="34">
        <f>SUM(H8:H134)</f>
        <v>2820438352.9679608</v>
      </c>
      <c r="I135" s="76">
        <f>SUM(I8:I134)</f>
        <v>2172954514.1143169</v>
      </c>
      <c r="J135" s="34">
        <f>SUM(J8:J134)</f>
        <v>126003836.37254804</v>
      </c>
      <c r="K135" s="34">
        <f>SUM(K8:K134)</f>
        <v>2294239350.4868646</v>
      </c>
      <c r="L135" s="77">
        <f>SUM(L8:L134)</f>
        <v>388530003.21859562</v>
      </c>
      <c r="M135" s="78">
        <f>SUM(M10:M134)</f>
        <v>22150570</v>
      </c>
      <c r="N135" s="34">
        <f>SUM(N10:N134)</f>
        <v>5919313.6660000002</v>
      </c>
      <c r="O135" s="34">
        <f>SUM(O10:O134)</f>
        <v>451979448.67027426</v>
      </c>
      <c r="P135" s="108">
        <f>SUM(P10:P134)</f>
        <v>104268232.07041566</v>
      </c>
      <c r="Q135" s="108">
        <f>Q9+Q23+Q30+Q60+Q66+Q78+Q82+Q90+Q92+Q93+Q94+Q95+Q96+Q97+Q98+Q99+Q100+Q101+Q103+Q110+Q112</f>
        <v>109737545.73641567</v>
      </c>
      <c r="R135" s="108">
        <f>SUM(R10:R134)</f>
        <v>50435000</v>
      </c>
      <c r="S135" s="108">
        <f>S9+S23+S30+S66+S82+S87+S92+S94+S95+S96+S97+S98+S99+S100+S101+S112</f>
        <v>41630601.446415655</v>
      </c>
      <c r="T135" s="108">
        <f t="shared" ref="T135:V135" si="22">SUM(T10:T134)</f>
        <v>320616843.44449997</v>
      </c>
      <c r="U135" s="108">
        <f t="shared" si="22"/>
        <v>50435000</v>
      </c>
      <c r="V135" s="108">
        <f t="shared" si="22"/>
        <v>284216843.44449997</v>
      </c>
    </row>
    <row r="136" spans="1:22" x14ac:dyDescent="0.25">
      <c r="A136" s="485" t="s">
        <v>105</v>
      </c>
      <c r="B136" s="486"/>
      <c r="C136" s="3"/>
      <c r="D136" s="3"/>
      <c r="E136" s="11"/>
      <c r="F136" s="26"/>
      <c r="G136" s="27"/>
      <c r="H136" s="34">
        <f>SUMIF($A$8:$A$134,"záměr",$H$8:$H$134)</f>
        <v>460004000</v>
      </c>
      <c r="I136" s="76">
        <f>SUMIF($A$8:$A$134,"záměr",$I$8:$I$134)</f>
        <v>279511250</v>
      </c>
      <c r="J136" s="34">
        <f>SUMIF($A$8:$A$134,"záměr",$J$8:$J$134)</f>
        <v>13586750</v>
      </c>
      <c r="K136" s="34">
        <f>SUMIF($A$8:$A$134,"záměr",$K$8:$K$134)</f>
        <v>288379000</v>
      </c>
      <c r="L136" s="77">
        <f>SUMIF($A$8:$A$134,"záměr",$L$8:$L$134)</f>
        <v>34906000</v>
      </c>
      <c r="M136" s="74">
        <f>SUMIF($A$8:$A$134,"záměr",$M$8:$M$134)</f>
        <v>3575500</v>
      </c>
      <c r="N136" s="34">
        <f>SUMIF($A$8:$A$134,"záměr",$N$8:$N$134)</f>
        <v>619500</v>
      </c>
      <c r="O136" s="34">
        <f>SUMIF($A$8:$A$134,"záměr",$O$8:$O$134)</f>
        <v>20579500</v>
      </c>
      <c r="P136" s="108">
        <f>SUMIF($A$8:$A$134,"záměr",$P$8:$P$134)</f>
        <v>3255500</v>
      </c>
      <c r="Q136" s="108">
        <f>SUMIF($A$8:$A$134,"záměr",$Q$8:$Q$134)</f>
        <v>5025000</v>
      </c>
      <c r="R136" s="108"/>
      <c r="S136" s="108"/>
      <c r="T136" s="108"/>
      <c r="U136" s="108"/>
      <c r="V136" s="108"/>
    </row>
    <row r="137" spans="1:22" x14ac:dyDescent="0.25">
      <c r="A137" s="12" t="s">
        <v>19</v>
      </c>
      <c r="B137" s="4"/>
      <c r="C137" s="4"/>
      <c r="D137" s="4"/>
      <c r="E137" s="13"/>
      <c r="F137" s="28"/>
      <c r="G137" s="29"/>
      <c r="H137" s="35">
        <f>SUMIF($A$8:$A$134,"realizace",$H$8:$H$134)</f>
        <v>418517102.45160002</v>
      </c>
      <c r="I137" s="79">
        <f>SUMIF($A$8:$A$134,"realizace",$I$8:$I$134)</f>
        <v>354010129.692765</v>
      </c>
      <c r="J137" s="80">
        <f>SUMIF($A$8:$A$134,"realizace",$J$8:$J$134)</f>
        <v>38969058.238045</v>
      </c>
      <c r="K137" s="80">
        <f>SUMIF($A$8:$A$134,"realizace",$K$8:$K$134)</f>
        <v>392979187.93080997</v>
      </c>
      <c r="L137" s="81">
        <f>SUMIF($A$8:$A$134,"realizace",$L$8:$L$134)</f>
        <v>25537914.520790003</v>
      </c>
      <c r="M137" s="75">
        <f>SUMIF($A$8:$A$134,"realizace",$M$8:$M$134)</f>
        <v>1000000</v>
      </c>
      <c r="N137" s="75">
        <f>SUMIF($A$8:$A$134,"realizace",$N$8:$N$134)</f>
        <v>3100000</v>
      </c>
      <c r="O137" s="75">
        <f>SUMIF($A$8:$A$134,"realizace",$O$8:$O$134)</f>
        <v>52825461.652809992</v>
      </c>
      <c r="P137" s="153">
        <f>SUMIF($A$8:$A$134,"realizace",$P$8:$P$134)</f>
        <v>10192981.55879</v>
      </c>
      <c r="Q137" s="153">
        <f>SUMIF($A$8:$A$134,"realizace",$Q$8:$Q$134)</f>
        <v>12992981.55879</v>
      </c>
      <c r="R137" s="153"/>
      <c r="S137" s="153"/>
      <c r="T137" s="153"/>
      <c r="U137" s="153"/>
      <c r="V137" s="153"/>
    </row>
    <row r="138" spans="1:22" ht="14.4" thickBot="1" x14ac:dyDescent="0.3">
      <c r="A138" s="14" t="s">
        <v>20</v>
      </c>
      <c r="B138" s="15"/>
      <c r="C138" s="15"/>
      <c r="D138" s="15"/>
      <c r="E138" s="16"/>
      <c r="F138" s="30"/>
      <c r="G138" s="31"/>
      <c r="H138" s="34">
        <f>SUMIF($A$8:$A$134,"příprava",$H$8:$H$134)</f>
        <v>1941917250.5163608</v>
      </c>
      <c r="I138" s="82">
        <f>SUMIF($A$8:$A$134,"příprava",$I$8:$I$134)</f>
        <v>1539433134.4215519</v>
      </c>
      <c r="J138" s="83">
        <f>SUMIF($A$8:$A$134,"příprava",$J$8:$J$134)</f>
        <v>73448028.134503052</v>
      </c>
      <c r="K138" s="83">
        <f>SUMIF($A$8:$A$134,"příprava",$K$8:$K$134)</f>
        <v>1612881162.5560546</v>
      </c>
      <c r="L138" s="84">
        <f>SUMIF($A$8:$A$134,"příprava",$L$8:$L$134)</f>
        <v>328086088.69780564</v>
      </c>
      <c r="M138" s="74">
        <f>SUMIF($A$8:$A$134,"příprava",$M$8:$M$134)</f>
        <v>17575070</v>
      </c>
      <c r="N138" s="83">
        <f>SUMIF($A$8:$A$134,"příprava",$N$8:$N$134)</f>
        <v>2199813.6660000002</v>
      </c>
      <c r="O138" s="83">
        <f>SUMIF($A$8:$A$134,"příprava",$O$8:$O$134)</f>
        <v>378574487.01746428</v>
      </c>
      <c r="P138" s="109">
        <f>SUMIF($A$8:$A$134,"příprava",$P$8:$P$134)</f>
        <v>90819750.511625662</v>
      </c>
      <c r="Q138" s="109">
        <f>SUMIF($A$8:$A$134,"příprava",$Q$8:$Q$134)</f>
        <v>91719564.177625656</v>
      </c>
      <c r="R138" s="109"/>
      <c r="S138" s="109"/>
      <c r="T138" s="109"/>
      <c r="U138" s="109"/>
      <c r="V138" s="109"/>
    </row>
  </sheetData>
  <mergeCells count="76">
    <mergeCell ref="U6:U7"/>
    <mergeCell ref="V6:V7"/>
    <mergeCell ref="C6:C7"/>
    <mergeCell ref="D6:D7"/>
    <mergeCell ref="E6:E7"/>
    <mergeCell ref="F6:G6"/>
    <mergeCell ref="T6:T7"/>
    <mergeCell ref="A136:B136"/>
    <mergeCell ref="A9:P9"/>
    <mergeCell ref="R9:R22"/>
    <mergeCell ref="S9:S22"/>
    <mergeCell ref="Q6:Q7"/>
    <mergeCell ref="R6:R7"/>
    <mergeCell ref="S6:S7"/>
    <mergeCell ref="A30:P30"/>
    <mergeCell ref="H6:H7"/>
    <mergeCell ref="I6:L6"/>
    <mergeCell ref="A6:A7"/>
    <mergeCell ref="B6:B7"/>
    <mergeCell ref="A60:P60"/>
    <mergeCell ref="R60:R65"/>
    <mergeCell ref="S60:S65"/>
    <mergeCell ref="R23:R27"/>
    <mergeCell ref="S23:S27"/>
    <mergeCell ref="M6:P6"/>
    <mergeCell ref="R30:R57"/>
    <mergeCell ref="S30:S57"/>
    <mergeCell ref="A23:P23"/>
    <mergeCell ref="U9:U22"/>
    <mergeCell ref="V9:V22"/>
    <mergeCell ref="T30:T57"/>
    <mergeCell ref="U30:U57"/>
    <mergeCell ref="V30:V57"/>
    <mergeCell ref="T23:T27"/>
    <mergeCell ref="U23:U27"/>
    <mergeCell ref="V23:V27"/>
    <mergeCell ref="T9:T22"/>
    <mergeCell ref="V90:V91"/>
    <mergeCell ref="A82:P82"/>
    <mergeCell ref="A78:P78"/>
    <mergeCell ref="R78:R81"/>
    <mergeCell ref="S78:S81"/>
    <mergeCell ref="T78:T81"/>
    <mergeCell ref="U78:U81"/>
    <mergeCell ref="V78:V81"/>
    <mergeCell ref="R90:R91"/>
    <mergeCell ref="S90:S91"/>
    <mergeCell ref="Q90:Q91"/>
    <mergeCell ref="T90:T91"/>
    <mergeCell ref="U90:U91"/>
    <mergeCell ref="R82:R86"/>
    <mergeCell ref="S82:S86"/>
    <mergeCell ref="T82:T86"/>
    <mergeCell ref="V103:V107"/>
    <mergeCell ref="A112:P112"/>
    <mergeCell ref="R112:R133"/>
    <mergeCell ref="S112:S133"/>
    <mergeCell ref="T112:T133"/>
    <mergeCell ref="U112:U133"/>
    <mergeCell ref="V112:V133"/>
    <mergeCell ref="A103:P103"/>
    <mergeCell ref="R103:R107"/>
    <mergeCell ref="S103:S107"/>
    <mergeCell ref="T103:T107"/>
    <mergeCell ref="U103:U107"/>
    <mergeCell ref="A66:P66"/>
    <mergeCell ref="R66:R75"/>
    <mergeCell ref="T66:T75"/>
    <mergeCell ref="U66:U75"/>
    <mergeCell ref="V66:V75"/>
    <mergeCell ref="S66:S75"/>
    <mergeCell ref="T60:T65"/>
    <mergeCell ref="U60:U65"/>
    <mergeCell ref="V60:V65"/>
    <mergeCell ref="U82:U86"/>
    <mergeCell ref="V82:V86"/>
  </mergeCells>
  <pageMargins left="0.70866141732283472" right="0.70866141732283472" top="0.78740157480314965" bottom="0.78740157480314965" header="0.31496062992125984" footer="0.31496062992125984"/>
  <pageSetup paperSize="8" scale="50" fitToHeight="0" orientation="landscape" r:id="rId1"/>
  <rowBreaks count="1" manualBreakCount="1">
    <brk id="7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zamery</vt:lpstr>
      <vt:lpstr>priprava_rizeni_udr</vt:lpstr>
      <vt:lpstr>old_podklad_2016_01_22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Horáčková</dc:creator>
  <cp:lastModifiedBy>Hlavová Miroslava</cp:lastModifiedBy>
  <cp:lastPrinted>2016-01-21T11:35:56Z</cp:lastPrinted>
  <dcterms:created xsi:type="dcterms:W3CDTF">2016-01-18T11:23:37Z</dcterms:created>
  <dcterms:modified xsi:type="dcterms:W3CDTF">2017-02-15T09:37:10Z</dcterms:modified>
</cp:coreProperties>
</file>