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6\přímé zadání KÚ 2026\příloha metodiky 2026\"/>
    </mc:Choice>
  </mc:AlternateContent>
  <xr:revisionPtr revIDLastSave="0" documentId="13_ncr:1_{5081BB9D-8585-4216-892B-29593C05F142}" xr6:coauthVersionLast="47" xr6:coauthVersionMax="47" xr10:uidLastSave="{00000000-0000-0000-0000-000000000000}"/>
  <bookViews>
    <workbookView xWindow="18465" yWindow="540" windowWidth="18375" windowHeight="18495" xr2:uid="{00000000-000D-0000-FFFF-FFFF00000000}"/>
  </bookViews>
  <sheets>
    <sheet name="nápočet komponent 2026" sheetId="1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D31" i="1"/>
  <c r="D38" i="1" l="1"/>
  <c r="D33" i="1"/>
  <c r="D13" i="1"/>
  <c r="D15" i="1" s="1"/>
  <c r="E36" i="1" l="1"/>
  <c r="E31" i="1"/>
  <c r="E13" i="1"/>
  <c r="D25" i="1"/>
  <c r="E25" i="1" s="1"/>
  <c r="D18" i="1"/>
  <c r="E18" i="1" s="1"/>
  <c r="D7" i="1" l="1"/>
  <c r="E7" i="1" s="1"/>
  <c r="D10" i="1" l="1"/>
  <c r="D28" i="1" l="1"/>
  <c r="D22" i="1"/>
</calcChain>
</file>

<file path=xl/sharedStrings.xml><?xml version="1.0" encoding="utf-8"?>
<sst xmlns="http://schemas.openxmlformats.org/spreadsheetml/2006/main" count="74" uniqueCount="43">
  <si>
    <t>parametry regresní funkce</t>
  </si>
  <si>
    <t>výkony pro výpoč</t>
  </si>
  <si>
    <t>hodnota
Np, No</t>
  </si>
  <si>
    <t>Norm. úv.
 zaměst.</t>
  </si>
  <si>
    <t>interval
(velikost)</t>
  </si>
  <si>
    <t>a0</t>
  </si>
  <si>
    <t>a1</t>
  </si>
  <si>
    <t>a2</t>
  </si>
  <si>
    <t>a3</t>
  </si>
  <si>
    <t>a4</t>
  </si>
  <si>
    <t>a5</t>
  </si>
  <si>
    <t>a6</t>
  </si>
  <si>
    <t>max (extr):</t>
  </si>
  <si>
    <t>Np</t>
  </si>
  <si>
    <t>Kč</t>
  </si>
  <si>
    <t>Kpedag:</t>
  </si>
  <si>
    <t>Domov mládeže - pro  ubytované žáky, kteří se vzdělávají v SŠ</t>
  </si>
  <si>
    <t>do 20 ubyt.</t>
  </si>
  <si>
    <t>pedag. DM</t>
  </si>
  <si>
    <t>normativ</t>
  </si>
  <si>
    <t>norm.
kompon.</t>
  </si>
  <si>
    <t>20-64 ubyt.</t>
  </si>
  <si>
    <t>65-449 ubyt.</t>
  </si>
  <si>
    <t>450 a více</t>
  </si>
  <si>
    <t>Domov mládeže - pro  ubytované studenty, kteří se vzdělávají ve VOŠ</t>
  </si>
  <si>
    <t>20-200 ubyt.</t>
  </si>
  <si>
    <t>201 a více</t>
  </si>
  <si>
    <t>ped. ŠK</t>
  </si>
  <si>
    <t>130 ž. a více</t>
  </si>
  <si>
    <t>do 20 ž.</t>
  </si>
  <si>
    <t>21-129 ž.</t>
  </si>
  <si>
    <t>Školní kluby - pravidelná denní docházka</t>
  </si>
  <si>
    <t>Školní kluby - pravidelná docházka</t>
  </si>
  <si>
    <t>do 1750 ž.</t>
  </si>
  <si>
    <t>1751 ž. a více</t>
  </si>
  <si>
    <t>Středisko volného času - činnost v rozsahu nejvýše 3 hodiny týdně</t>
  </si>
  <si>
    <t>Středisko volného času - činnost v rozsahu více než 3 hodiny týdně</t>
  </si>
  <si>
    <t>ped. SVČ</t>
  </si>
  <si>
    <t>ped.  SVČ</t>
  </si>
  <si>
    <t>Výpočet hodnot normativů potřeby práce pro rok 2026, normativní objem mzdových prostředků na jednotku výkonů</t>
  </si>
  <si>
    <t>platy/ žáka v ŠK ped.</t>
  </si>
  <si>
    <t>platy/ ubyt ped.</t>
  </si>
  <si>
    <t>platy / účast. 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</si>
</sst>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0"/>
    <numFmt numFmtId="165" formatCode="0.000000E+00"/>
    <numFmt numFmtId="166" formatCode="0.0000"/>
    <numFmt numFmtId="167" formatCode="0.0000000"/>
    <numFmt numFmtId="168" formatCode="0.0"/>
    <numFmt numFmtId="169" formatCode="0.000000"/>
    <numFmt numFmtId="170" formatCode="0.0000000E+00"/>
    <numFmt numFmtId="171" formatCode="0.00000E+00"/>
    <numFmt numFmtId="172" formatCode="0.000E+00"/>
    <numFmt numFmtId="173" formatCode="0.0000000000"/>
    <numFmt numFmtId="174" formatCode="0.00000000000"/>
    <numFmt numFmtId="175" formatCode="0.0000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44">
    <xf numFmtId="0" fontId="0" fillId="0" borderId="0" xfId="0"/>
    <xf numFmtId="0" fontId="0" fillId="0" borderId="0" xfId="0" applyProtection="1"/>
    <xf numFmtId="0" fontId="5" fillId="0" borderId="1" xfId="0" applyFont="1" applyBorder="1" applyAlignment="1" applyProtection="1">
      <alignment horizontal="center" vertical="center"/>
    </xf>
    <xf numFmtId="0" fontId="4" fillId="2" borderId="6" xfId="0" applyFont="1" applyFill="1" applyBorder="1" applyProtection="1">
      <protection locked="0"/>
    </xf>
    <xf numFmtId="164" fontId="7" fillId="3" borderId="7" xfId="0" applyNumberFormat="1" applyFont="1" applyFill="1" applyBorder="1" applyProtection="1"/>
    <xf numFmtId="164" fontId="2" fillId="3" borderId="8" xfId="0" applyNumberFormat="1" applyFont="1" applyFill="1" applyBorder="1" applyProtection="1"/>
    <xf numFmtId="2" fontId="0" fillId="0" borderId="11" xfId="0" applyNumberFormat="1" applyBorder="1" applyAlignment="1" applyProtection="1">
      <alignment horizontal="center"/>
    </xf>
    <xf numFmtId="0" fontId="0" fillId="4" borderId="13" xfId="0" applyFill="1" applyBorder="1" applyProtection="1"/>
    <xf numFmtId="164" fontId="2" fillId="3" borderId="15" xfId="0" applyNumberFormat="1" applyFont="1" applyFill="1" applyBorder="1" applyProtection="1"/>
    <xf numFmtId="164" fontId="2" fillId="3" borderId="19" xfId="0" applyNumberFormat="1" applyFont="1" applyFill="1" applyBorder="1" applyProtection="1"/>
    <xf numFmtId="166" fontId="0" fillId="3" borderId="14" xfId="0" applyNumberFormat="1" applyFill="1" applyBorder="1" applyProtection="1"/>
    <xf numFmtId="0" fontId="0" fillId="4" borderId="22" xfId="0" applyFill="1" applyBorder="1" applyProtection="1"/>
    <xf numFmtId="166" fontId="0" fillId="3" borderId="23" xfId="0" applyNumberFormat="1" applyFill="1" applyBorder="1" applyProtection="1"/>
    <xf numFmtId="164" fontId="2" fillId="3" borderId="24" xfId="0" applyNumberFormat="1" applyFont="1" applyFill="1" applyBorder="1" applyProtection="1"/>
    <xf numFmtId="0" fontId="0" fillId="0" borderId="3" xfId="0" applyBorder="1" applyProtection="1"/>
    <xf numFmtId="0" fontId="3" fillId="0" borderId="3" xfId="0" applyFont="1" applyBorder="1" applyAlignment="1" applyProtection="1">
      <alignment horizontal="right"/>
    </xf>
    <xf numFmtId="0" fontId="10" fillId="0" borderId="3" xfId="0" applyFont="1" applyBorder="1" applyProtection="1"/>
    <xf numFmtId="1" fontId="10" fillId="0" borderId="3" xfId="0" applyNumberFormat="1" applyFont="1" applyBorder="1" applyProtection="1"/>
    <xf numFmtId="169" fontId="10" fillId="0" borderId="3" xfId="0" applyNumberFormat="1" applyFont="1" applyBorder="1" applyProtection="1"/>
    <xf numFmtId="0" fontId="2" fillId="0" borderId="3" xfId="0" applyFont="1" applyBorder="1" applyProtection="1"/>
    <xf numFmtId="0" fontId="0" fillId="0" borderId="27" xfId="0" applyBorder="1" applyProtection="1"/>
    <xf numFmtId="1" fontId="4" fillId="2" borderId="6" xfId="0" applyNumberFormat="1" applyFont="1" applyFill="1" applyBorder="1" applyProtection="1">
      <protection locked="0"/>
    </xf>
    <xf numFmtId="0" fontId="0" fillId="4" borderId="15" xfId="0" applyFill="1" applyBorder="1" applyProtection="1"/>
    <xf numFmtId="166" fontId="0" fillId="3" borderId="18" xfId="0" applyNumberFormat="1" applyFill="1" applyBorder="1" applyProtection="1"/>
    <xf numFmtId="172" fontId="11" fillId="0" borderId="3" xfId="0" applyNumberFormat="1" applyFont="1" applyBorder="1" applyProtection="1"/>
    <xf numFmtId="2" fontId="0" fillId="0" borderId="34" xfId="0" applyNumberFormat="1" applyBorder="1" applyAlignment="1" applyProtection="1">
      <alignment horizontal="center"/>
    </xf>
    <xf numFmtId="0" fontId="0" fillId="4" borderId="24" xfId="0" applyFill="1" applyBorder="1" applyProtection="1"/>
    <xf numFmtId="0" fontId="8" fillId="0" borderId="0" xfId="0" applyFont="1" applyFill="1" applyBorder="1" applyAlignment="1" applyProtection="1">
      <alignment horizontal="right"/>
    </xf>
    <xf numFmtId="164" fontId="7" fillId="3" borderId="14" xfId="0" applyNumberFormat="1" applyFont="1" applyFill="1" applyBorder="1" applyProtection="1"/>
    <xf numFmtId="0" fontId="0" fillId="0" borderId="34" xfId="0" applyBorder="1" applyProtection="1"/>
    <xf numFmtId="164" fontId="2" fillId="3" borderId="39" xfId="0" applyNumberFormat="1" applyFont="1" applyFill="1" applyBorder="1" applyProtection="1"/>
    <xf numFmtId="164" fontId="0" fillId="3" borderId="23" xfId="0" applyNumberFormat="1" applyFill="1" applyBorder="1" applyProtection="1"/>
    <xf numFmtId="164" fontId="2" fillId="3" borderId="22" xfId="0" applyNumberFormat="1" applyFont="1" applyFill="1" applyBorder="1" applyProtection="1"/>
    <xf numFmtId="2" fontId="0" fillId="0" borderId="0" xfId="0" applyNumberFormat="1" applyBorder="1" applyAlignment="1" applyProtection="1">
      <alignment horizontal="center"/>
    </xf>
    <xf numFmtId="164" fontId="2" fillId="3" borderId="13" xfId="0" applyNumberFormat="1" applyFont="1" applyFill="1" applyBorder="1" applyProtection="1"/>
    <xf numFmtId="0" fontId="0" fillId="4" borderId="39" xfId="0" applyFill="1" applyBorder="1" applyProtection="1"/>
    <xf numFmtId="0" fontId="3" fillId="0" borderId="16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9" fillId="5" borderId="45" xfId="0" applyFont="1" applyFill="1" applyBorder="1" applyProtection="1"/>
    <xf numFmtId="0" fontId="0" fillId="5" borderId="3" xfId="0" applyFill="1" applyBorder="1" applyProtection="1"/>
    <xf numFmtId="168" fontId="7" fillId="5" borderId="3" xfId="0" applyNumberFormat="1" applyFont="1" applyFill="1" applyBorder="1" applyProtection="1"/>
    <xf numFmtId="0" fontId="0" fillId="5" borderId="2" xfId="0" applyFill="1" applyBorder="1" applyProtection="1"/>
    <xf numFmtId="164" fontId="13" fillId="3" borderId="8" xfId="0" applyNumberFormat="1" applyFont="1" applyFill="1" applyBorder="1" applyAlignment="1" applyProtection="1">
      <alignment horizontal="center" wrapText="1"/>
    </xf>
    <xf numFmtId="164" fontId="14" fillId="3" borderId="7" xfId="0" applyNumberFormat="1" applyFont="1" applyFill="1" applyBorder="1" applyAlignment="1" applyProtection="1">
      <alignment horizontal="center" wrapText="1"/>
    </xf>
    <xf numFmtId="164" fontId="14" fillId="3" borderId="8" xfId="0" applyNumberFormat="1" applyFont="1" applyFill="1" applyBorder="1" applyAlignment="1" applyProtection="1">
      <alignment horizontal="center" wrapText="1"/>
    </xf>
    <xf numFmtId="1" fontId="12" fillId="0" borderId="0" xfId="0" applyNumberFormat="1" applyFont="1" applyFill="1" applyAlignment="1">
      <alignment horizontal="center"/>
    </xf>
    <xf numFmtId="0" fontId="0" fillId="0" borderId="0" xfId="0" applyFill="1"/>
    <xf numFmtId="165" fontId="12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8" fillId="0" borderId="0" xfId="0" applyNumberFormat="1" applyFont="1" applyFill="1" applyBorder="1" applyAlignment="1" applyProtection="1">
      <alignment horizontal="right"/>
    </xf>
    <xf numFmtId="167" fontId="8" fillId="0" borderId="0" xfId="0" applyNumberFormat="1" applyFont="1" applyFill="1" applyBorder="1" applyAlignment="1" applyProtection="1">
      <alignment horizontal="right"/>
    </xf>
    <xf numFmtId="165" fontId="8" fillId="0" borderId="0" xfId="0" applyNumberFormat="1" applyFont="1" applyFill="1" applyBorder="1" applyAlignment="1" applyProtection="1">
      <alignment horizontal="right"/>
    </xf>
    <xf numFmtId="0" fontId="4" fillId="2" borderId="39" xfId="0" applyFont="1" applyFill="1" applyBorder="1" applyProtection="1">
      <protection locked="0"/>
    </xf>
    <xf numFmtId="168" fontId="0" fillId="0" borderId="11" xfId="0" applyNumberFormat="1" applyBorder="1" applyAlignment="1" applyProtection="1">
      <alignment horizontal="center"/>
    </xf>
    <xf numFmtId="0" fontId="16" fillId="0" borderId="16" xfId="0" applyFont="1" applyBorder="1"/>
    <xf numFmtId="164" fontId="3" fillId="3" borderId="1" xfId="0" applyNumberFormat="1" applyFont="1" applyFill="1" applyBorder="1" applyProtection="1"/>
    <xf numFmtId="0" fontId="17" fillId="0" borderId="3" xfId="0" applyFont="1" applyBorder="1" applyProtection="1"/>
    <xf numFmtId="164" fontId="3" fillId="3" borderId="8" xfId="0" applyNumberFormat="1" applyFont="1" applyFill="1" applyBorder="1" applyProtection="1"/>
    <xf numFmtId="164" fontId="3" fillId="3" borderId="15" xfId="0" applyNumberFormat="1" applyFont="1" applyFill="1" applyBorder="1" applyProtection="1"/>
    <xf numFmtId="164" fontId="3" fillId="3" borderId="24" xfId="0" applyNumberFormat="1" applyFont="1" applyFill="1" applyBorder="1" applyProtection="1"/>
    <xf numFmtId="0" fontId="16" fillId="0" borderId="30" xfId="0" applyFont="1" applyBorder="1"/>
    <xf numFmtId="164" fontId="3" fillId="3" borderId="46" xfId="0" applyNumberFormat="1" applyFont="1" applyFill="1" applyBorder="1" applyProtection="1"/>
    <xf numFmtId="164" fontId="3" fillId="3" borderId="19" xfId="0" applyNumberFormat="1" applyFont="1" applyFill="1" applyBorder="1" applyProtection="1"/>
    <xf numFmtId="164" fontId="3" fillId="3" borderId="47" xfId="0" applyNumberFormat="1" applyFont="1" applyFill="1" applyBorder="1" applyProtection="1"/>
    <xf numFmtId="164" fontId="3" fillId="3" borderId="40" xfId="0" applyNumberFormat="1" applyFont="1" applyFill="1" applyBorder="1" applyProtection="1"/>
    <xf numFmtId="165" fontId="16" fillId="0" borderId="16" xfId="0" applyNumberFormat="1" applyFont="1" applyBorder="1"/>
    <xf numFmtId="164" fontId="18" fillId="0" borderId="28" xfId="0" applyNumberFormat="1" applyFont="1" applyFill="1" applyBorder="1" applyAlignment="1" applyProtection="1">
      <alignment horizontal="right"/>
    </xf>
    <xf numFmtId="0" fontId="18" fillId="0" borderId="9" xfId="0" applyFont="1" applyFill="1" applyBorder="1" applyAlignment="1" applyProtection="1">
      <alignment horizontal="right"/>
    </xf>
    <xf numFmtId="0" fontId="18" fillId="0" borderId="10" xfId="0" applyFont="1" applyBorder="1" applyAlignment="1" applyProtection="1">
      <alignment horizontal="right"/>
    </xf>
    <xf numFmtId="164" fontId="18" fillId="0" borderId="37" xfId="0" applyNumberFormat="1" applyFont="1" applyFill="1" applyBorder="1" applyAlignment="1" applyProtection="1">
      <alignment horizontal="right"/>
    </xf>
    <xf numFmtId="0" fontId="18" fillId="0" borderId="25" xfId="0" applyFont="1" applyFill="1" applyBorder="1" applyAlignment="1" applyProtection="1">
      <alignment horizontal="right"/>
    </xf>
    <xf numFmtId="0" fontId="18" fillId="0" borderId="26" xfId="0" applyFont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right"/>
    </xf>
    <xf numFmtId="175" fontId="16" fillId="0" borderId="9" xfId="0" applyNumberFormat="1" applyFont="1" applyFill="1" applyBorder="1" applyAlignment="1" applyProtection="1">
      <alignment horizontal="right"/>
    </xf>
    <xf numFmtId="0" fontId="16" fillId="0" borderId="9" xfId="0" applyFont="1" applyFill="1" applyBorder="1" applyAlignment="1" applyProtection="1">
      <alignment horizontal="right"/>
    </xf>
    <xf numFmtId="171" fontId="16" fillId="0" borderId="9" xfId="0" applyNumberFormat="1" applyFont="1" applyFill="1" applyBorder="1" applyAlignment="1" applyProtection="1">
      <alignment horizontal="right"/>
    </xf>
    <xf numFmtId="0" fontId="16" fillId="0" borderId="10" xfId="0" applyFont="1" applyBorder="1" applyAlignment="1" applyProtection="1">
      <alignment horizontal="right"/>
    </xf>
    <xf numFmtId="166" fontId="16" fillId="0" borderId="36" xfId="0" applyNumberFormat="1" applyFont="1" applyFill="1" applyBorder="1" applyAlignment="1" applyProtection="1">
      <alignment horizontal="right"/>
    </xf>
    <xf numFmtId="169" fontId="16" fillId="0" borderId="36" xfId="0" applyNumberFormat="1" applyFont="1" applyFill="1" applyBorder="1" applyAlignment="1" applyProtection="1">
      <alignment horizontal="right"/>
    </xf>
    <xf numFmtId="165" fontId="16" fillId="0" borderId="36" xfId="0" applyNumberFormat="1" applyFont="1" applyFill="1" applyBorder="1" applyAlignment="1" applyProtection="1">
      <alignment horizontal="right"/>
    </xf>
    <xf numFmtId="171" fontId="16" fillId="0" borderId="29" xfId="0" applyNumberFormat="1" applyFont="1" applyFill="1" applyBorder="1" applyAlignment="1" applyProtection="1">
      <alignment horizontal="right"/>
    </xf>
    <xf numFmtId="0" fontId="16" fillId="0" borderId="13" xfId="0" applyFont="1" applyBorder="1" applyAlignment="1" applyProtection="1">
      <alignment horizontal="right"/>
    </xf>
    <xf numFmtId="164" fontId="16" fillId="0" borderId="37" xfId="0" applyNumberFormat="1" applyFont="1" applyFill="1" applyBorder="1" applyAlignment="1" applyProtection="1">
      <alignment horizontal="right"/>
    </xf>
    <xf numFmtId="0" fontId="16" fillId="0" borderId="25" xfId="0" applyFont="1" applyFill="1" applyBorder="1" applyAlignment="1" applyProtection="1">
      <alignment horizontal="right"/>
    </xf>
    <xf numFmtId="173" fontId="16" fillId="0" borderId="25" xfId="0" applyNumberFormat="1" applyFont="1" applyFill="1" applyBorder="1" applyAlignment="1" applyProtection="1">
      <alignment horizontal="right"/>
    </xf>
    <xf numFmtId="170" fontId="16" fillId="0" borderId="25" xfId="0" applyNumberFormat="1" applyFont="1" applyFill="1" applyBorder="1" applyAlignment="1" applyProtection="1">
      <alignment horizontal="right"/>
    </xf>
    <xf numFmtId="165" fontId="16" fillId="0" borderId="25" xfId="0" applyNumberFormat="1" applyFont="1" applyFill="1" applyBorder="1" applyAlignment="1" applyProtection="1">
      <alignment horizontal="right"/>
    </xf>
    <xf numFmtId="0" fontId="16" fillId="0" borderId="26" xfId="0" applyFont="1" applyBorder="1" applyAlignment="1" applyProtection="1">
      <alignment horizontal="right"/>
    </xf>
    <xf numFmtId="169" fontId="18" fillId="0" borderId="9" xfId="0" applyNumberFormat="1" applyFont="1" applyFill="1" applyBorder="1" applyAlignment="1" applyProtection="1">
      <alignment horizontal="right"/>
    </xf>
    <xf numFmtId="165" fontId="18" fillId="0" borderId="9" xfId="0" applyNumberFormat="1" applyFont="1" applyFill="1" applyBorder="1" applyAlignment="1" applyProtection="1">
      <alignment horizontal="right"/>
    </xf>
    <xf numFmtId="165" fontId="18" fillId="0" borderId="16" xfId="0" applyNumberFormat="1" applyFont="1" applyFill="1" applyBorder="1" applyAlignment="1" applyProtection="1">
      <alignment horizontal="right"/>
    </xf>
    <xf numFmtId="0" fontId="18" fillId="0" borderId="17" xfId="0" applyFont="1" applyBorder="1" applyAlignment="1" applyProtection="1">
      <alignment horizontal="right"/>
    </xf>
    <xf numFmtId="0" fontId="18" fillId="0" borderId="32" xfId="0" applyFont="1" applyFill="1" applyBorder="1" applyAlignment="1" applyProtection="1">
      <alignment horizontal="right"/>
    </xf>
    <xf numFmtId="0" fontId="16" fillId="0" borderId="32" xfId="0" applyFont="1" applyBorder="1" applyProtection="1"/>
    <xf numFmtId="0" fontId="16" fillId="0" borderId="33" xfId="0" applyFont="1" applyBorder="1" applyProtection="1"/>
    <xf numFmtId="174" fontId="18" fillId="0" borderId="25" xfId="0" applyNumberFormat="1" applyFont="1" applyFill="1" applyBorder="1" applyAlignment="1" applyProtection="1">
      <alignment horizontal="right"/>
    </xf>
    <xf numFmtId="1" fontId="18" fillId="0" borderId="25" xfId="0" applyNumberFormat="1" applyFont="1" applyFill="1" applyBorder="1" applyAlignment="1" applyProtection="1">
      <alignment horizontal="right"/>
    </xf>
    <xf numFmtId="166" fontId="18" fillId="0" borderId="28" xfId="0" applyNumberFormat="1" applyFont="1" applyFill="1" applyBorder="1" applyAlignment="1" applyProtection="1">
      <alignment horizontal="right"/>
    </xf>
    <xf numFmtId="0" fontId="4" fillId="0" borderId="2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66" fontId="16" fillId="0" borderId="48" xfId="0" applyNumberFormat="1" applyFont="1" applyFill="1" applyBorder="1" applyAlignment="1" applyProtection="1">
      <alignment horizontal="right"/>
    </xf>
    <xf numFmtId="169" fontId="16" fillId="0" borderId="48" xfId="0" applyNumberFormat="1" applyFont="1" applyFill="1" applyBorder="1" applyAlignment="1" applyProtection="1">
      <alignment horizontal="right"/>
    </xf>
    <xf numFmtId="165" fontId="16" fillId="0" borderId="48" xfId="0" applyNumberFormat="1" applyFont="1" applyFill="1" applyBorder="1" applyAlignment="1" applyProtection="1">
      <alignment horizontal="right"/>
    </xf>
    <xf numFmtId="171" fontId="16" fillId="0" borderId="38" xfId="0" applyNumberFormat="1" applyFont="1" applyFill="1" applyBorder="1" applyAlignment="1" applyProtection="1">
      <alignment horizontal="right"/>
    </xf>
    <xf numFmtId="0" fontId="16" fillId="0" borderId="39" xfId="0" applyFont="1" applyBorder="1" applyAlignment="1" applyProtection="1">
      <alignment horizontal="right"/>
    </xf>
    <xf numFmtId="167" fontId="16" fillId="0" borderId="48" xfId="0" applyNumberFormat="1" applyFont="1" applyFill="1" applyBorder="1" applyAlignment="1" applyProtection="1">
      <alignment horizontal="right"/>
    </xf>
    <xf numFmtId="0" fontId="19" fillId="0" borderId="0" xfId="0" applyFont="1"/>
    <xf numFmtId="164" fontId="16" fillId="0" borderId="31" xfId="0" applyNumberFormat="1" applyFont="1" applyFill="1" applyBorder="1" applyAlignment="1" applyProtection="1">
      <alignment horizontal="right"/>
    </xf>
    <xf numFmtId="0" fontId="1" fillId="6" borderId="0" xfId="0" applyFont="1" applyFill="1" applyProtection="1"/>
    <xf numFmtId="0" fontId="0" fillId="6" borderId="0" xfId="0" applyFill="1" applyProtection="1"/>
    <xf numFmtId="0" fontId="2" fillId="6" borderId="0" xfId="0" applyFont="1" applyFill="1" applyProtection="1"/>
    <xf numFmtId="0" fontId="3" fillId="6" borderId="0" xfId="0" applyFont="1" applyFill="1" applyProtection="1"/>
    <xf numFmtId="0" fontId="4" fillId="6" borderId="0" xfId="0" applyFont="1" applyFill="1" applyProtection="1"/>
    <xf numFmtId="0" fontId="6" fillId="6" borderId="0" xfId="0" applyFont="1" applyFill="1" applyBorder="1" applyAlignment="1" applyProtection="1">
      <alignment horizontal="left"/>
    </xf>
    <xf numFmtId="0" fontId="0" fillId="6" borderId="0" xfId="0" applyFill="1" applyBorder="1" applyAlignment="1" applyProtection="1">
      <alignment horizontal="center"/>
    </xf>
    <xf numFmtId="0" fontId="0" fillId="6" borderId="0" xfId="0" applyFill="1" applyBorder="1" applyProtection="1"/>
    <xf numFmtId="166" fontId="0" fillId="6" borderId="0" xfId="0" applyNumberFormat="1" applyFill="1" applyBorder="1" applyProtection="1"/>
    <xf numFmtId="164" fontId="2" fillId="6" borderId="0" xfId="0" applyNumberFormat="1" applyFont="1" applyFill="1" applyBorder="1" applyProtection="1"/>
    <xf numFmtId="0" fontId="8" fillId="6" borderId="0" xfId="0" applyFont="1" applyFill="1" applyBorder="1" applyAlignment="1" applyProtection="1">
      <alignment horizontal="right"/>
    </xf>
    <xf numFmtId="2" fontId="0" fillId="6" borderId="4" xfId="0" applyNumberFormat="1" applyFill="1" applyBorder="1" applyAlignment="1" applyProtection="1">
      <alignment horizontal="center"/>
    </xf>
    <xf numFmtId="0" fontId="0" fillId="6" borderId="0" xfId="0" applyFill="1"/>
    <xf numFmtId="2" fontId="7" fillId="6" borderId="0" xfId="0" applyNumberFormat="1" applyFont="1" applyFill="1" applyBorder="1" applyProtection="1"/>
    <xf numFmtId="0" fontId="2" fillId="6" borderId="0" xfId="0" applyFont="1" applyFill="1" applyBorder="1" applyProtection="1"/>
    <xf numFmtId="0" fontId="3" fillId="6" borderId="0" xfId="0" applyFont="1" applyFill="1" applyBorder="1" applyAlignment="1" applyProtection="1">
      <alignment horizontal="right"/>
    </xf>
    <xf numFmtId="2" fontId="0" fillId="6" borderId="0" xfId="0" applyNumberFormat="1" applyFill="1" applyBorder="1" applyAlignment="1" applyProtection="1">
      <alignment horizontal="center"/>
    </xf>
    <xf numFmtId="0" fontId="6" fillId="6" borderId="2" xfId="0" applyFont="1" applyFill="1" applyBorder="1" applyAlignment="1" applyProtection="1">
      <alignment horizontal="left"/>
    </xf>
    <xf numFmtId="164" fontId="0" fillId="6" borderId="0" xfId="0" applyNumberFormat="1" applyFill="1" applyProtection="1"/>
    <xf numFmtId="164" fontId="2" fillId="6" borderId="0" xfId="0" applyNumberFormat="1" applyFont="1" applyFill="1" applyProtection="1"/>
    <xf numFmtId="0" fontId="12" fillId="6" borderId="0" xfId="0" applyFont="1" applyFill="1" applyProtection="1"/>
    <xf numFmtId="0" fontId="0" fillId="6" borderId="0" xfId="0" applyFill="1" applyAlignment="1" applyProtection="1">
      <alignment horizontal="center" vertical="center"/>
    </xf>
    <xf numFmtId="0" fontId="15" fillId="6" borderId="41" xfId="0" applyFont="1" applyFill="1" applyBorder="1"/>
    <xf numFmtId="0" fontId="4" fillId="6" borderId="5" xfId="0" applyFont="1" applyFill="1" applyBorder="1" applyAlignment="1" applyProtection="1">
      <alignment horizontal="center"/>
    </xf>
    <xf numFmtId="0" fontId="0" fillId="6" borderId="42" xfId="0" applyFill="1" applyBorder="1"/>
    <xf numFmtId="0" fontId="4" fillId="6" borderId="12" xfId="0" applyFont="1" applyFill="1" applyBorder="1" applyAlignment="1" applyProtection="1">
      <alignment horizontal="center"/>
    </xf>
    <xf numFmtId="0" fontId="0" fillId="6" borderId="43" xfId="0" applyFill="1" applyBorder="1"/>
    <xf numFmtId="0" fontId="0" fillId="6" borderId="35" xfId="0" applyFill="1" applyBorder="1" applyAlignment="1" applyProtection="1">
      <alignment horizontal="center"/>
    </xf>
    <xf numFmtId="0" fontId="15" fillId="6" borderId="0" xfId="0" applyFont="1" applyFill="1"/>
    <xf numFmtId="0" fontId="15" fillId="6" borderId="42" xfId="0" applyFont="1" applyFill="1" applyBorder="1"/>
    <xf numFmtId="0" fontId="0" fillId="6" borderId="29" xfId="0" applyFill="1" applyBorder="1" applyAlignment="1" applyProtection="1">
      <alignment horizontal="center"/>
    </xf>
    <xf numFmtId="0" fontId="0" fillId="6" borderId="35" xfId="0" applyFill="1" applyBorder="1" applyProtection="1"/>
    <xf numFmtId="0" fontId="4" fillId="6" borderId="21" xfId="0" applyFont="1" applyFill="1" applyBorder="1" applyAlignment="1" applyProtection="1">
      <alignment horizontal="center"/>
    </xf>
    <xf numFmtId="166" fontId="16" fillId="0" borderId="30" xfId="0" applyNumberFormat="1" applyFont="1" applyBorder="1"/>
  </cellXfs>
  <cellStyles count="2">
    <cellStyle name="Normální" xfId="0" builtinId="0"/>
    <cellStyle name="normální 2" xfId="1" xr:uid="{D921FF61-2F84-48D4-9593-854ACA03F3E5}"/>
  </cellStyles>
  <dxfs count="0"/>
  <tableStyles count="0" defaultTableStyle="TableStyleMedium9" defaultPivotStyle="PivotStyleLight16"/>
  <colors>
    <mruColors>
      <color rgb="FFD1FFFF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6"/>
  <sheetViews>
    <sheetView tabSelected="1" zoomScale="120" zoomScaleNormal="120" workbookViewId="0">
      <pane xSplit="5" ySplit="3" topLeftCell="F9" activePane="bottomRight" state="frozen"/>
      <selection pane="topRight" activeCell="F1" sqref="F1"/>
      <selection pane="bottomLeft" activeCell="A4" sqref="A4"/>
      <selection pane="bottomRight" activeCell="G19" sqref="G19"/>
    </sheetView>
  </sheetViews>
  <sheetFormatPr defaultRowHeight="15" x14ac:dyDescent="0.25"/>
  <cols>
    <col min="1" max="1" width="10.7109375" customWidth="1"/>
    <col min="7" max="7" width="10.7109375" customWidth="1"/>
    <col min="8" max="8" width="11.140625" customWidth="1"/>
    <col min="9" max="11" width="12.140625" customWidth="1"/>
    <col min="12" max="12" width="11.42578125" customWidth="1"/>
    <col min="13" max="13" width="7.28515625" customWidth="1"/>
    <col min="14" max="14" width="2.7109375" customWidth="1"/>
  </cols>
  <sheetData>
    <row r="1" spans="1:15" ht="15.75" x14ac:dyDescent="0.25">
      <c r="A1" s="110" t="s">
        <v>39</v>
      </c>
      <c r="B1" s="111"/>
      <c r="C1" s="111"/>
      <c r="D1" s="111"/>
      <c r="E1" s="112"/>
      <c r="F1" s="113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5.75" thickBot="1" x14ac:dyDescent="0.3">
      <c r="A2" s="114"/>
      <c r="B2" s="111"/>
      <c r="C2" s="111"/>
      <c r="D2" s="111"/>
      <c r="E2" s="112"/>
      <c r="F2" s="113"/>
      <c r="G2" s="111" t="s">
        <v>0</v>
      </c>
      <c r="H2" s="111"/>
      <c r="I2" s="111"/>
      <c r="J2" s="111"/>
      <c r="K2" s="111"/>
      <c r="L2" s="111"/>
      <c r="M2" s="111"/>
      <c r="N2" s="111"/>
      <c r="O2" s="111"/>
    </row>
    <row r="3" spans="1:15" ht="25.5" x14ac:dyDescent="0.25">
      <c r="A3" s="36" t="s">
        <v>19</v>
      </c>
      <c r="B3" s="37" t="s">
        <v>20</v>
      </c>
      <c r="C3" s="38" t="s">
        <v>1</v>
      </c>
      <c r="D3" s="44" t="s">
        <v>2</v>
      </c>
      <c r="E3" s="45" t="s">
        <v>3</v>
      </c>
      <c r="F3" s="43" t="s">
        <v>4</v>
      </c>
      <c r="G3" s="100" t="s">
        <v>5</v>
      </c>
      <c r="H3" s="101" t="s">
        <v>6</v>
      </c>
      <c r="I3" s="101" t="s">
        <v>7</v>
      </c>
      <c r="J3" s="101" t="s">
        <v>8</v>
      </c>
      <c r="K3" s="101" t="s">
        <v>9</v>
      </c>
      <c r="L3" s="101" t="s">
        <v>10</v>
      </c>
      <c r="M3" s="101" t="s">
        <v>11</v>
      </c>
      <c r="N3" s="131"/>
      <c r="O3" s="2" t="s">
        <v>12</v>
      </c>
    </row>
    <row r="4" spans="1:15" x14ac:dyDescent="0.25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</row>
    <row r="5" spans="1:15" x14ac:dyDescent="0.25">
      <c r="A5" s="122"/>
      <c r="B5" s="117"/>
      <c r="C5" s="123"/>
      <c r="D5" s="117"/>
      <c r="E5" s="124"/>
      <c r="F5" s="125"/>
      <c r="G5" s="120"/>
      <c r="H5" s="124"/>
      <c r="I5" s="124"/>
      <c r="J5" s="124"/>
      <c r="K5" s="124"/>
      <c r="L5" s="124"/>
      <c r="M5" s="117"/>
      <c r="N5" s="111"/>
      <c r="O5" s="117"/>
    </row>
    <row r="6" spans="1:15" ht="16.5" thickBot="1" x14ac:dyDescent="0.3">
      <c r="A6" s="127" t="s">
        <v>31</v>
      </c>
      <c r="B6" s="116"/>
      <c r="C6" s="117"/>
      <c r="D6" s="118"/>
      <c r="E6" s="119"/>
      <c r="F6" s="120"/>
      <c r="G6" s="120"/>
      <c r="H6" s="120"/>
      <c r="I6" s="120"/>
      <c r="J6" s="120"/>
      <c r="K6" s="120"/>
      <c r="L6" s="120"/>
      <c r="M6" s="120"/>
      <c r="N6" s="117"/>
      <c r="O6" s="121"/>
    </row>
    <row r="7" spans="1:15" ht="15.75" thickBot="1" x14ac:dyDescent="0.3">
      <c r="A7" s="132" t="s">
        <v>27</v>
      </c>
      <c r="B7" s="133" t="s">
        <v>13</v>
      </c>
      <c r="C7" s="3">
        <v>125</v>
      </c>
      <c r="D7" s="4">
        <f>ROUND(IF(C7&lt;O7,G7+H7*C7,IF(C7&lt;O8,G8+H8*C7+I8*C7^2+J8*C7^3+K8*C7^4+L8*C7^5+M8*C7^6,G9)),2)</f>
        <v>113.37</v>
      </c>
      <c r="E7" s="5">
        <f>ROUND(C7/D7,3)</f>
        <v>1.103</v>
      </c>
      <c r="F7" s="65" t="s">
        <v>29</v>
      </c>
      <c r="G7" s="74">
        <v>44.34</v>
      </c>
      <c r="H7" s="75"/>
      <c r="I7" s="76"/>
      <c r="J7" s="77"/>
      <c r="K7" s="77"/>
      <c r="L7" s="77"/>
      <c r="M7" s="78"/>
      <c r="N7" s="111"/>
      <c r="O7" s="6">
        <v>20</v>
      </c>
    </row>
    <row r="8" spans="1:15" x14ac:dyDescent="0.25">
      <c r="A8" s="134"/>
      <c r="B8" s="135"/>
      <c r="C8" s="35"/>
      <c r="D8" s="28"/>
      <c r="E8" s="8"/>
      <c r="F8" s="60" t="s">
        <v>30</v>
      </c>
      <c r="G8" s="79">
        <v>11.233043049716013</v>
      </c>
      <c r="H8" s="80">
        <v>1.856426208</v>
      </c>
      <c r="I8" s="81">
        <v>-1.0374598074499919E-2</v>
      </c>
      <c r="J8" s="81">
        <v>1.6479040855059024E-5</v>
      </c>
      <c r="K8" s="81"/>
      <c r="L8" s="82"/>
      <c r="M8" s="83"/>
      <c r="N8" s="111"/>
      <c r="O8" s="6">
        <v>130</v>
      </c>
    </row>
    <row r="9" spans="1:15" ht="15.75" thickBot="1" x14ac:dyDescent="0.3">
      <c r="A9" s="136"/>
      <c r="B9" s="137"/>
      <c r="C9" s="26"/>
      <c r="D9" s="12"/>
      <c r="E9" s="13"/>
      <c r="F9" s="66" t="s">
        <v>28</v>
      </c>
      <c r="G9" s="84">
        <v>113.44</v>
      </c>
      <c r="H9" s="85"/>
      <c r="I9" s="86"/>
      <c r="J9" s="87"/>
      <c r="K9" s="87"/>
      <c r="L9" s="88"/>
      <c r="M9" s="89"/>
      <c r="N9" s="111"/>
      <c r="O9" s="25"/>
    </row>
    <row r="10" spans="1:15" ht="15.75" thickBot="1" x14ac:dyDescent="0.3">
      <c r="A10" s="39" t="s">
        <v>40</v>
      </c>
      <c r="B10" s="42"/>
      <c r="C10" s="41"/>
      <c r="D10" s="41">
        <f>12/D7*G10</f>
        <v>4923.3130457793068</v>
      </c>
      <c r="E10" s="14" t="s">
        <v>14</v>
      </c>
      <c r="F10" s="15" t="s">
        <v>15</v>
      </c>
      <c r="G10" s="58">
        <v>46513</v>
      </c>
      <c r="H10" s="14" t="s">
        <v>14</v>
      </c>
      <c r="I10" s="17"/>
      <c r="J10" s="19"/>
      <c r="K10" s="19"/>
      <c r="L10" s="19"/>
      <c r="M10" s="20"/>
      <c r="N10" s="111"/>
      <c r="O10" s="29"/>
    </row>
    <row r="11" spans="1:15" x14ac:dyDescent="0.25">
      <c r="A11" s="122"/>
      <c r="B11" s="117"/>
      <c r="C11" s="123"/>
      <c r="D11" s="117"/>
      <c r="E11" s="124"/>
      <c r="F11" s="125"/>
      <c r="G11" s="120"/>
      <c r="H11" s="124"/>
      <c r="I11" s="124"/>
      <c r="J11" s="124"/>
      <c r="K11" s="124"/>
      <c r="L11" s="124"/>
      <c r="M11" s="117"/>
      <c r="N11" s="111"/>
      <c r="O11" s="117"/>
    </row>
    <row r="12" spans="1:15" ht="16.5" thickBot="1" x14ac:dyDescent="0.3">
      <c r="A12" s="115" t="s">
        <v>32</v>
      </c>
      <c r="B12" s="116"/>
      <c r="C12" s="117"/>
      <c r="D12" s="118"/>
      <c r="E12" s="119"/>
      <c r="F12" s="120"/>
      <c r="G12" s="120"/>
      <c r="H12" s="120"/>
      <c r="I12" s="120"/>
      <c r="J12" s="120"/>
      <c r="K12" s="120"/>
      <c r="L12" s="120"/>
      <c r="M12" s="120"/>
      <c r="N12" s="117"/>
      <c r="O12" s="121"/>
    </row>
    <row r="13" spans="1:15" ht="15.75" thickBot="1" x14ac:dyDescent="0.3">
      <c r="A13" s="132" t="s">
        <v>27</v>
      </c>
      <c r="B13" s="133" t="s">
        <v>13</v>
      </c>
      <c r="C13" s="3">
        <v>10</v>
      </c>
      <c r="D13" s="4">
        <f>ROUND(IF(C13&lt;O13,G13+H13*C13+I13*C13^2+J13*C13^3+K13*C13^4+L13*C13^5+M13*C13^6,G14),2)</f>
        <v>96.27</v>
      </c>
      <c r="E13" s="5">
        <f>ROUND(C13/D13,3)</f>
        <v>0.104</v>
      </c>
      <c r="F13" s="59" t="s">
        <v>33</v>
      </c>
      <c r="G13" s="102">
        <v>95.13107094898767</v>
      </c>
      <c r="H13" s="103">
        <v>0.11441158219086552</v>
      </c>
      <c r="I13" s="104">
        <v>-3.2665223074140526E-5</v>
      </c>
      <c r="J13" s="104"/>
      <c r="K13" s="104"/>
      <c r="L13" s="105"/>
      <c r="M13" s="106"/>
      <c r="N13" s="111"/>
      <c r="O13" s="6">
        <v>1751</v>
      </c>
    </row>
    <row r="14" spans="1:15" ht="15.75" thickBot="1" x14ac:dyDescent="0.3">
      <c r="A14" s="136"/>
      <c r="B14" s="137"/>
      <c r="C14" s="26"/>
      <c r="D14" s="12"/>
      <c r="E14" s="13"/>
      <c r="F14" s="66" t="s">
        <v>34</v>
      </c>
      <c r="G14" s="84">
        <v>195.31</v>
      </c>
      <c r="H14" s="85"/>
      <c r="I14" s="86"/>
      <c r="J14" s="87"/>
      <c r="K14" s="87"/>
      <c r="L14" s="88"/>
      <c r="M14" s="89"/>
      <c r="N14" s="111"/>
      <c r="O14" s="25"/>
    </row>
    <row r="15" spans="1:15" ht="15.75" thickBot="1" x14ac:dyDescent="0.3">
      <c r="A15" s="39" t="s">
        <v>40</v>
      </c>
      <c r="B15" s="42"/>
      <c r="C15" s="41"/>
      <c r="D15" s="41">
        <f>12/D13*G15</f>
        <v>5797.8186350888127</v>
      </c>
      <c r="E15" s="14" t="s">
        <v>14</v>
      </c>
      <c r="F15" s="15" t="s">
        <v>15</v>
      </c>
      <c r="G15" s="58">
        <v>46513</v>
      </c>
      <c r="H15" s="14" t="s">
        <v>14</v>
      </c>
      <c r="I15" s="17"/>
      <c r="J15" s="19"/>
      <c r="K15" s="19"/>
      <c r="L15" s="19"/>
      <c r="M15" s="20"/>
      <c r="N15" s="111"/>
      <c r="O15" s="29"/>
    </row>
    <row r="16" spans="1:15" x14ac:dyDescent="0.25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</row>
    <row r="17" spans="1:24" ht="16.5" thickBot="1" x14ac:dyDescent="0.3">
      <c r="A17" s="127" t="s">
        <v>16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24" ht="15.75" thickBot="1" x14ac:dyDescent="0.3">
      <c r="A18" s="138" t="s">
        <v>18</v>
      </c>
      <c r="B18" s="133" t="s">
        <v>13</v>
      </c>
      <c r="C18" s="21">
        <v>50</v>
      </c>
      <c r="D18" s="4">
        <f>ROUND(IF(C18&lt;O18,G18,IF(C18&lt;O19,G19+H19*C18+I19*C18^2+J19*C18^3+K19*C18^4+L19*C18^5+M19*C18^6,IF(C18&lt;O20,G20+H20*C18+I20*C18^2+J20*C18^3+K20*C18^4+L20*C18^5+M20*C18^6,G21))),2)</f>
        <v>15.72</v>
      </c>
      <c r="E18" s="5">
        <f>ROUND(C18/D18,3)</f>
        <v>3.181</v>
      </c>
      <c r="F18" s="57" t="s">
        <v>17</v>
      </c>
      <c r="G18" s="99">
        <v>11.41</v>
      </c>
      <c r="H18" s="90"/>
      <c r="I18" s="69"/>
      <c r="J18" s="91"/>
      <c r="K18" s="91"/>
      <c r="L18" s="91"/>
      <c r="M18" s="70"/>
      <c r="N18" s="111"/>
      <c r="O18" s="55">
        <v>20</v>
      </c>
      <c r="Q18" s="50"/>
      <c r="R18" s="50"/>
      <c r="S18" s="50"/>
      <c r="T18" s="50"/>
      <c r="U18" s="50"/>
      <c r="V18" s="50"/>
      <c r="W18" s="50"/>
      <c r="X18" s="47"/>
    </row>
    <row r="19" spans="1:24" x14ac:dyDescent="0.25">
      <c r="A19" s="139"/>
      <c r="B19" s="140"/>
      <c r="C19" s="22"/>
      <c r="D19" s="10"/>
      <c r="E19" s="8"/>
      <c r="F19" s="60" t="s">
        <v>21</v>
      </c>
      <c r="G19" s="143">
        <v>7.5967983000000006</v>
      </c>
      <c r="H19" s="56">
        <v>0.21197931221250002</v>
      </c>
      <c r="I19" s="92">
        <v>-1.1365797247875002E-3</v>
      </c>
      <c r="J19" s="92">
        <v>3.1363707768750007E-6</v>
      </c>
      <c r="K19" s="67">
        <v>-4.2810350073750001E-9</v>
      </c>
      <c r="L19" s="92">
        <v>2.2520135767500006E-12</v>
      </c>
      <c r="M19" s="93"/>
      <c r="N19" s="111"/>
      <c r="O19" s="55">
        <v>65</v>
      </c>
      <c r="Q19" s="51"/>
      <c r="R19" s="52"/>
      <c r="S19" s="27"/>
      <c r="T19" s="53"/>
      <c r="U19" s="48"/>
      <c r="V19" s="49"/>
      <c r="W19" s="49"/>
      <c r="X19" s="46"/>
    </row>
    <row r="20" spans="1:24" x14ac:dyDescent="0.25">
      <c r="A20" s="134"/>
      <c r="B20" s="140"/>
      <c r="C20" s="22"/>
      <c r="D20" s="10"/>
      <c r="E20" s="8"/>
      <c r="F20" s="63" t="s">
        <v>22</v>
      </c>
      <c r="G20" s="143">
        <v>8.7839427375000003</v>
      </c>
      <c r="H20" s="56">
        <v>0.17412497471250005</v>
      </c>
      <c r="I20" s="92">
        <v>-7.2193720331249994E-4</v>
      </c>
      <c r="J20" s="92">
        <v>1.35166841775E-6</v>
      </c>
      <c r="K20" s="67">
        <v>-9.4698158703750022E-10</v>
      </c>
      <c r="L20" s="92">
        <v>0</v>
      </c>
      <c r="M20" s="93"/>
      <c r="N20" s="111"/>
      <c r="O20" s="55">
        <v>450</v>
      </c>
      <c r="Q20" s="51"/>
      <c r="R20" s="108"/>
      <c r="S20" s="108"/>
      <c r="T20" s="108"/>
      <c r="U20" s="108"/>
      <c r="V20" s="108"/>
      <c r="W20" s="108"/>
      <c r="X20" s="47"/>
    </row>
    <row r="21" spans="1:24" ht="15.75" thickBot="1" x14ac:dyDescent="0.3">
      <c r="A21" s="136"/>
      <c r="B21" s="141"/>
      <c r="C21" s="26"/>
      <c r="D21" s="23"/>
      <c r="E21" s="9"/>
      <c r="F21" s="64" t="s">
        <v>23</v>
      </c>
      <c r="G21" s="109">
        <v>25.29</v>
      </c>
      <c r="H21" s="94"/>
      <c r="I21" s="94"/>
      <c r="J21" s="95"/>
      <c r="K21" s="95"/>
      <c r="L21" s="95"/>
      <c r="M21" s="96"/>
      <c r="N21" s="111"/>
      <c r="O21" s="55"/>
      <c r="Q21" s="50"/>
      <c r="R21" s="50"/>
      <c r="S21" s="50"/>
      <c r="T21" s="50"/>
      <c r="U21" s="50"/>
      <c r="V21" s="50"/>
      <c r="W21" s="50"/>
      <c r="X21" s="47"/>
    </row>
    <row r="22" spans="1:24" ht="21.75" customHeight="1" thickBot="1" x14ac:dyDescent="0.3">
      <c r="A22" s="39" t="s">
        <v>41</v>
      </c>
      <c r="B22" s="40"/>
      <c r="C22" s="40"/>
      <c r="D22" s="41">
        <f>12/D18*G22</f>
        <v>37100.763358778626</v>
      </c>
      <c r="E22" s="14" t="s">
        <v>14</v>
      </c>
      <c r="F22" s="15" t="s">
        <v>15</v>
      </c>
      <c r="G22" s="16">
        <v>48602</v>
      </c>
      <c r="H22" s="14" t="s">
        <v>14</v>
      </c>
      <c r="I22" s="17"/>
      <c r="J22" s="24"/>
      <c r="K22" s="19"/>
      <c r="L22" s="19"/>
      <c r="M22" s="20"/>
      <c r="N22" s="111"/>
      <c r="O22" s="25"/>
    </row>
    <row r="23" spans="1:24" x14ac:dyDescent="0.25">
      <c r="A23" s="111"/>
      <c r="B23" s="111"/>
      <c r="C23" s="111"/>
      <c r="D23" s="111"/>
      <c r="E23" s="112"/>
      <c r="F23" s="113"/>
      <c r="G23" s="111"/>
      <c r="H23" s="111"/>
      <c r="I23" s="111"/>
      <c r="J23" s="111"/>
      <c r="K23" s="111"/>
      <c r="L23" s="111"/>
      <c r="M23" s="111"/>
      <c r="N23" s="111"/>
      <c r="O23" s="126"/>
    </row>
    <row r="24" spans="1:24" ht="20.25" customHeight="1" thickBot="1" x14ac:dyDescent="0.3">
      <c r="A24" s="127" t="s">
        <v>24</v>
      </c>
      <c r="B24" s="111"/>
      <c r="C24" s="111"/>
      <c r="D24" s="128"/>
      <c r="E24" s="129"/>
      <c r="F24" s="113"/>
      <c r="G24" s="130"/>
      <c r="H24" s="111"/>
      <c r="I24" s="111"/>
      <c r="J24" s="111"/>
      <c r="K24" s="111"/>
      <c r="L24" s="111"/>
      <c r="M24" s="111"/>
      <c r="N24" s="111"/>
      <c r="O24" s="111"/>
    </row>
    <row r="25" spans="1:24" x14ac:dyDescent="0.25">
      <c r="A25" s="138" t="s">
        <v>18</v>
      </c>
      <c r="B25" s="133" t="s">
        <v>13</v>
      </c>
      <c r="C25" s="54">
        <v>20</v>
      </c>
      <c r="D25" s="4">
        <f>ROUND(IF(C25&lt;O25,G25,IF(C25&lt;O26,G26+H26*C25+I26*C25^2+J26*C25^3+K26*C25^4+L26*C25^5+M26*C25^6,G27)),2)</f>
        <v>20.12</v>
      </c>
      <c r="E25" s="30">
        <f>ROUND(C25/D25,3)</f>
        <v>0.99399999999999999</v>
      </c>
      <c r="F25" s="59" t="s">
        <v>17</v>
      </c>
      <c r="G25" s="68">
        <v>20.12</v>
      </c>
      <c r="H25" s="90"/>
      <c r="I25" s="69"/>
      <c r="J25" s="91"/>
      <c r="K25" s="91"/>
      <c r="L25" s="91"/>
      <c r="M25" s="70"/>
      <c r="N25" s="111"/>
      <c r="O25" s="6">
        <v>20</v>
      </c>
    </row>
    <row r="26" spans="1:24" x14ac:dyDescent="0.25">
      <c r="A26" s="122"/>
      <c r="B26" s="135"/>
      <c r="C26" s="7"/>
      <c r="D26" s="28"/>
      <c r="E26" s="34"/>
      <c r="F26" s="60" t="s">
        <v>25</v>
      </c>
      <c r="G26" s="62">
        <v>13.403600000000001</v>
      </c>
      <c r="H26" s="56">
        <v>0.37401079999999998</v>
      </c>
      <c r="I26" s="92">
        <v>-2.0053520000000002E-3</v>
      </c>
      <c r="J26" s="92">
        <v>5.5336559999999997E-6</v>
      </c>
      <c r="K26" s="67">
        <v>-7.5533290000000005E-9</v>
      </c>
      <c r="L26" s="92">
        <v>3.973393E-12</v>
      </c>
      <c r="M26" s="93"/>
      <c r="N26" s="111"/>
      <c r="O26" s="6">
        <v>201</v>
      </c>
    </row>
    <row r="27" spans="1:24" ht="15.75" thickBot="1" x14ac:dyDescent="0.3">
      <c r="A27" s="122"/>
      <c r="B27" s="142"/>
      <c r="C27" s="11"/>
      <c r="D27" s="31"/>
      <c r="E27" s="32"/>
      <c r="F27" s="61" t="s">
        <v>26</v>
      </c>
      <c r="G27" s="71">
        <v>41.45</v>
      </c>
      <c r="H27" s="97"/>
      <c r="I27" s="97"/>
      <c r="J27" s="97"/>
      <c r="K27" s="98"/>
      <c r="L27" s="72"/>
      <c r="M27" s="73"/>
      <c r="N27" s="111"/>
      <c r="O27" s="33"/>
    </row>
    <row r="28" spans="1:24" ht="15.75" thickBot="1" x14ac:dyDescent="0.3">
      <c r="A28" s="39" t="s">
        <v>41</v>
      </c>
      <c r="B28" s="40"/>
      <c r="C28" s="40"/>
      <c r="D28" s="41">
        <f>12/D25*G28</f>
        <v>28987.276341948309</v>
      </c>
      <c r="E28" s="14" t="s">
        <v>14</v>
      </c>
      <c r="F28" s="15" t="s">
        <v>15</v>
      </c>
      <c r="G28" s="16">
        <v>48602</v>
      </c>
      <c r="H28" s="14" t="s">
        <v>14</v>
      </c>
      <c r="I28" s="17"/>
      <c r="J28" s="18"/>
      <c r="K28" s="19"/>
      <c r="L28" s="19"/>
      <c r="M28" s="20"/>
      <c r="N28" s="111"/>
      <c r="O28" s="1"/>
    </row>
    <row r="29" spans="1:24" ht="20.25" customHeight="1" x14ac:dyDescent="0.2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spans="1:24" ht="16.5" thickBot="1" x14ac:dyDescent="0.3">
      <c r="A30" s="115" t="s">
        <v>35</v>
      </c>
      <c r="B30" s="116"/>
      <c r="C30" s="117"/>
      <c r="D30" s="118"/>
      <c r="E30" s="119"/>
      <c r="F30" s="120"/>
      <c r="G30" s="120"/>
      <c r="H30" s="120"/>
      <c r="I30" s="120"/>
      <c r="J30" s="120"/>
      <c r="K30" s="120"/>
      <c r="L30" s="120"/>
      <c r="M30" s="120"/>
      <c r="N30" s="117"/>
      <c r="O30" s="121"/>
    </row>
    <row r="31" spans="1:24" ht="15.75" thickBot="1" x14ac:dyDescent="0.3">
      <c r="A31" s="132" t="s">
        <v>37</v>
      </c>
      <c r="B31" s="133" t="s">
        <v>13</v>
      </c>
      <c r="C31" s="3">
        <v>360</v>
      </c>
      <c r="D31" s="4">
        <f>ROUND(IF(C31&lt;O31,G31+H31*C31+I31*C31^2+J31*C31^3+K31*C31^4+L31*C31^5+M31*C31^6,G32),3)</f>
        <v>126.902</v>
      </c>
      <c r="E31" s="5">
        <f>ROUND(C31/D31,3)</f>
        <v>2.8370000000000002</v>
      </c>
      <c r="F31" s="59" t="s">
        <v>33</v>
      </c>
      <c r="G31" s="102">
        <v>88.924381652132922</v>
      </c>
      <c r="H31" s="107">
        <v>0.11757804030603761</v>
      </c>
      <c r="I31" s="104">
        <v>-3.3569266691984079E-5</v>
      </c>
      <c r="J31" s="104"/>
      <c r="K31" s="104"/>
      <c r="L31" s="105"/>
      <c r="M31" s="106"/>
      <c r="N31" s="111"/>
      <c r="O31" s="6">
        <v>1751</v>
      </c>
    </row>
    <row r="32" spans="1:24" ht="15.75" thickBot="1" x14ac:dyDescent="0.3">
      <c r="A32" s="136"/>
      <c r="B32" s="137"/>
      <c r="C32" s="26"/>
      <c r="D32" s="12"/>
      <c r="E32" s="13"/>
      <c r="F32" s="66" t="s">
        <v>34</v>
      </c>
      <c r="G32" s="84">
        <v>191.88</v>
      </c>
      <c r="H32" s="85"/>
      <c r="I32" s="86"/>
      <c r="J32" s="87"/>
      <c r="K32" s="87"/>
      <c r="L32" s="88"/>
      <c r="M32" s="89"/>
      <c r="N32" s="111"/>
      <c r="O32" s="25"/>
    </row>
    <row r="33" spans="1:15" ht="15.75" thickBot="1" x14ac:dyDescent="0.3">
      <c r="A33" s="39" t="s">
        <v>42</v>
      </c>
      <c r="B33" s="42"/>
      <c r="C33" s="42"/>
      <c r="D33" s="41">
        <f>12/D31*G33</f>
        <v>4733.9206631889174</v>
      </c>
      <c r="E33" s="14" t="s">
        <v>14</v>
      </c>
      <c r="F33" s="15" t="s">
        <v>15</v>
      </c>
      <c r="G33" s="58">
        <v>50062</v>
      </c>
      <c r="H33" s="14" t="s">
        <v>14</v>
      </c>
      <c r="I33" s="17"/>
      <c r="J33" s="19"/>
      <c r="K33" s="19"/>
      <c r="L33" s="19"/>
      <c r="M33" s="20"/>
      <c r="N33" s="111"/>
      <c r="O33" s="29"/>
    </row>
    <row r="34" spans="1:15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</row>
    <row r="35" spans="1:15" ht="16.5" thickBot="1" x14ac:dyDescent="0.3">
      <c r="A35" s="115" t="s">
        <v>36</v>
      </c>
      <c r="B35" s="116"/>
      <c r="C35" s="117"/>
      <c r="D35" s="118"/>
      <c r="E35" s="119"/>
      <c r="F35" s="120"/>
      <c r="G35" s="120"/>
      <c r="H35" s="120"/>
      <c r="I35" s="120"/>
      <c r="J35" s="120"/>
      <c r="K35" s="120"/>
      <c r="L35" s="120"/>
      <c r="M35" s="120"/>
      <c r="N35" s="117"/>
      <c r="O35" s="121"/>
    </row>
    <row r="36" spans="1:15" ht="15.75" thickBot="1" x14ac:dyDescent="0.3">
      <c r="A36" s="132" t="s">
        <v>38</v>
      </c>
      <c r="B36" s="133" t="s">
        <v>13</v>
      </c>
      <c r="C36" s="3">
        <v>100</v>
      </c>
      <c r="D36" s="4">
        <f>ROUND(IF(C36&lt;O36,G36+H36*C36+I36*C36^2+J36*C36^3+K36*C36^4+L36*C36^5+M36*C36^6,G37),3)</f>
        <v>98.266999999999996</v>
      </c>
      <c r="E36" s="5">
        <f>ROUND(C36/D36,3)</f>
        <v>1.018</v>
      </c>
      <c r="F36" s="59" t="s">
        <v>33</v>
      </c>
      <c r="G36" s="102">
        <v>87.987528991279802</v>
      </c>
      <c r="H36" s="107">
        <v>0.10582023627543422</v>
      </c>
      <c r="I36" s="104">
        <v>-3.0212340022785652E-5</v>
      </c>
      <c r="J36" s="104"/>
      <c r="K36" s="104"/>
      <c r="L36" s="105"/>
      <c r="M36" s="106"/>
      <c r="N36" s="111"/>
      <c r="O36" s="6">
        <v>1751</v>
      </c>
    </row>
    <row r="37" spans="1:15" ht="15.75" thickBot="1" x14ac:dyDescent="0.3">
      <c r="A37" s="136"/>
      <c r="B37" s="137"/>
      <c r="C37" s="26"/>
      <c r="D37" s="12"/>
      <c r="E37" s="13"/>
      <c r="F37" s="66" t="s">
        <v>34</v>
      </c>
      <c r="G37" s="84">
        <v>180.648</v>
      </c>
      <c r="H37" s="85"/>
      <c r="I37" s="86"/>
      <c r="J37" s="87"/>
      <c r="K37" s="87"/>
      <c r="L37" s="88"/>
      <c r="M37" s="89"/>
      <c r="N37" s="111"/>
      <c r="O37" s="25"/>
    </row>
    <row r="38" spans="1:15" ht="15.75" thickBot="1" x14ac:dyDescent="0.3">
      <c r="A38" s="39" t="s">
        <v>42</v>
      </c>
      <c r="B38" s="42"/>
      <c r="C38" s="42"/>
      <c r="D38" s="41">
        <f>12/D36*G38</f>
        <v>6113.3849613807288</v>
      </c>
      <c r="E38" s="14" t="s">
        <v>14</v>
      </c>
      <c r="F38" s="15" t="s">
        <v>15</v>
      </c>
      <c r="G38" s="58">
        <v>50062</v>
      </c>
      <c r="H38" s="14" t="s">
        <v>14</v>
      </c>
      <c r="I38" s="17"/>
      <c r="J38" s="19"/>
      <c r="K38" s="19"/>
      <c r="L38" s="19"/>
      <c r="M38" s="20"/>
      <c r="N38" s="111"/>
      <c r="O38" s="29"/>
    </row>
    <row r="39" spans="1:15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</row>
    <row r="40" spans="1:15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5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</row>
    <row r="42" spans="1:15" x14ac:dyDescent="0.25">
      <c r="N42" s="122"/>
    </row>
    <row r="43" spans="1:15" x14ac:dyDescent="0.25">
      <c r="N43" s="122"/>
    </row>
    <row r="44" spans="1:15" x14ac:dyDescent="0.25">
      <c r="N44" s="122"/>
    </row>
    <row r="45" spans="1:15" x14ac:dyDescent="0.25">
      <c r="N45" s="122"/>
    </row>
    <row r="46" spans="1:15" x14ac:dyDescent="0.25">
      <c r="N46" s="122"/>
    </row>
    <row r="47" spans="1:15" x14ac:dyDescent="0.25">
      <c r="N47" s="122"/>
    </row>
    <row r="48" spans="1:15" x14ac:dyDescent="0.25">
      <c r="N48" s="122"/>
    </row>
    <row r="49" spans="14:14" x14ac:dyDescent="0.25">
      <c r="N49" s="122"/>
    </row>
    <row r="50" spans="14:14" x14ac:dyDescent="0.25">
      <c r="N50" s="122"/>
    </row>
    <row r="51" spans="14:14" x14ac:dyDescent="0.25">
      <c r="N51" s="122"/>
    </row>
    <row r="52" spans="14:14" x14ac:dyDescent="0.25">
      <c r="N52" s="122"/>
    </row>
    <row r="53" spans="14:14" x14ac:dyDescent="0.25">
      <c r="N53" s="122"/>
    </row>
    <row r="54" spans="14:14" x14ac:dyDescent="0.25">
      <c r="N54" s="122"/>
    </row>
    <row r="55" spans="14:14" x14ac:dyDescent="0.25">
      <c r="N55" s="122"/>
    </row>
    <row r="56" spans="14:14" x14ac:dyDescent="0.25">
      <c r="N56" s="122"/>
    </row>
  </sheetData>
  <pageMargins left="0.7" right="0.7" top="0.52" bottom="0.550000000000000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cols>
    <col min="2" max="2" width="9.28515625" customWidth="1"/>
    <col min="4" max="4" width="12.140625" customWidth="1"/>
    <col min="5" max="5" width="11.85546875" customWidth="1"/>
    <col min="6" max="6" width="12.28515625" customWidth="1"/>
    <col min="7" max="7" width="13" customWidth="1"/>
    <col min="8" max="8" width="12.7109375" customWidth="1"/>
    <col min="9" max="9" width="12.85546875" customWidth="1"/>
  </cols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nápočet komponent 2026</vt:lpstr>
      <vt:lpstr>List3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2019-02-15T09:57:53Z</cp:lastPrinted>
  <dcterms:created xsi:type="dcterms:W3CDTF">2011-02-23T12:23:42Z</dcterms:created>
  <dcterms:modified xsi:type="dcterms:W3CDTF">2026-04-20T09:34:27Z</dcterms:modified>
</cp:coreProperties>
</file>