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111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58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104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89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105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106.xml" ContentType="application/vnd.openxmlformats-officedocument.spreadsheetml.revisionLog+xml"/>
  <Override PartName="/xl/revisions/revisionLog109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107.xml" ContentType="application/vnd.openxmlformats-officedocument.spreadsheetml.revisionLog+xml"/>
  <Override PartName="/xl/revisions/revisionLog102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108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24-2028\přílohy ke zveřejnění\2025\22\22-1434\"/>
    </mc:Choice>
  </mc:AlternateContent>
  <xr:revisionPtr revIDLastSave="0" documentId="8_{807D3570-EEF7-4D10-AD78-4BD249AEEC43}" xr6:coauthVersionLast="47" xr6:coauthVersionMax="47" xr10:uidLastSave="{00000000-0000-0000-0000-000000000000}"/>
  <bookViews>
    <workbookView xWindow="4110" yWindow="3180" windowWidth="21180" windowHeight="11775" xr2:uid="{00000000-000D-0000-FFFF-FFFF00000000}"/>
  </bookViews>
  <sheets>
    <sheet name="tab. 4.a ukazatele PO 2025" sheetId="1" r:id="rId1"/>
    <sheet name="tab. 4.b rekapitulace" sheetId="2" r:id="rId2"/>
    <sheet name="List3" sheetId="3" r:id="rId3"/>
  </sheets>
  <definedNames>
    <definedName name="_xlnm._FilterDatabase" localSheetId="0" hidden="1">'tab. 4.a ukazatele PO 2025'!$A$5:$AB$77</definedName>
    <definedName name="_xlnm.Print_Titles" localSheetId="0">'tab. 4.a ukazatele PO 2025'!$A:$D,'tab. 4.a ukazatele PO 2025'!$1:$5</definedName>
    <definedName name="_xlnm.Print_Area" localSheetId="0">'tab. 4.a ukazatele PO 2025'!$E$6:$AB$79</definedName>
    <definedName name="Z_05DCBB00_E0A7_4AF8_8046_4BC8A1D870D0_.wvu.FilterData" localSheetId="0" hidden="1">'tab. 4.a ukazatele PO 2025'!$A$5:$AB$77</definedName>
    <definedName name="Z_15764750_8AF9_45DF_9450_B30F8151D6AB_.wvu.FilterData" localSheetId="0" hidden="1">'tab. 4.a ukazatele PO 2025'!$A$5:$AB$77</definedName>
    <definedName name="Z_15764750_8AF9_45DF_9450_B30F8151D6AB_.wvu.PrintArea" localSheetId="0" hidden="1">'tab. 4.a ukazatele PO 2025'!$E$6:$AB$79</definedName>
    <definedName name="Z_15764750_8AF9_45DF_9450_B30F8151D6AB_.wvu.PrintTitles" localSheetId="0" hidden="1">'tab. 4.a ukazatele PO 2025'!$A:$D,'tab. 4.a ukazatele PO 2025'!$1:$5</definedName>
    <definedName name="Z_158C09F7_18EE_41BD_8219_642EC77E7A49_.wvu.FilterData" localSheetId="0" hidden="1">'tab. 4.a ukazatele PO 2025'!$A$5:$AB$77</definedName>
    <definedName name="Z_1602A976_4F1B_4310_BC46_8F54379CE381_.wvu.FilterData" localSheetId="0" hidden="1">'tab. 4.a ukazatele PO 2025'!$A$5:$AB$77</definedName>
    <definedName name="Z_1A343BF8_5327_4AF4_81E3_1D59D3C0369E_.wvu.FilterData" localSheetId="0" hidden="1">'tab. 4.a ukazatele PO 2025'!$A$5:$AB$77</definedName>
    <definedName name="Z_1B36C436_7749_4D5A_85CF_465B4D5884E4_.wvu.FilterData" localSheetId="0" hidden="1">'tab. 4.a ukazatele PO 2025'!$A$5:$AB$77</definedName>
    <definedName name="Z_1BDA48F1_2117_4247_B682_D06D9A52B696_.wvu.FilterData" localSheetId="0" hidden="1">'tab. 4.a ukazatele PO 2025'!$A$5:$AB$77</definedName>
    <definedName name="Z_1CE61FA3_EBE7_4A29_B370_8D18951A1C1D_.wvu.FilterData" localSheetId="0" hidden="1">'tab. 4.a ukazatele PO 2025'!$A$5:$AB$77</definedName>
    <definedName name="Z_1DB03DC3_DD52_49CD_8072_4B719410EDF4_.wvu.PrintTitles" localSheetId="0" hidden="1">'tab. 4.a ukazatele PO 2025'!$A:$D,'tab. 4.a ukazatele PO 2025'!$1:$5</definedName>
    <definedName name="Z_21C90459_B2E5_4316_B461_E7714BFBB2A9_.wvu.Cols" localSheetId="0" hidden="1">'tab. 4.a ukazatele PO 2025'!$C:$C,'tab. 4.a ukazatele PO 2025'!$O:$O</definedName>
    <definedName name="Z_21C90459_B2E5_4316_B461_E7714BFBB2A9_.wvu.FilterData" localSheetId="0" hidden="1">'tab. 4.a ukazatele PO 2025'!$A$5:$AB$77</definedName>
    <definedName name="Z_21C90459_B2E5_4316_B461_E7714BFBB2A9_.wvu.PrintArea" localSheetId="0" hidden="1">'tab. 4.a ukazatele PO 2025'!$E$6:$AB$79</definedName>
    <definedName name="Z_21C90459_B2E5_4316_B461_E7714BFBB2A9_.wvu.PrintTitles" localSheetId="0" hidden="1">'tab. 4.a ukazatele PO 2025'!$A:$D,'tab. 4.a ukazatele PO 2025'!$1:$5</definedName>
    <definedName name="Z_24DDFE16_0A44_445E_B3CD_69FC7686A5EA_.wvu.FilterData" localSheetId="0" hidden="1">'tab. 4.a ukazatele PO 2025'!$A$5:$AB$77</definedName>
    <definedName name="Z_30F3CE03_6A30_42A4_94D1_B28C72D7CFBC_.wvu.FilterData" localSheetId="0" hidden="1">'tab. 4.a ukazatele PO 2025'!$A$5:$AB$77</definedName>
    <definedName name="Z_3711CB97_B5D6_4ED8_A9AA_7656DE13F82B_.wvu.FilterData" localSheetId="0" hidden="1">'tab. 4.a ukazatele PO 2025'!$A$5:$AB$77</definedName>
    <definedName name="Z_377F5807_2C21_4179_8D4B_B4941ACB9CC1_.wvu.FilterData" localSheetId="0" hidden="1">'tab. 4.a ukazatele PO 2025'!$A$5:$AB$77</definedName>
    <definedName name="Z_420EB44F_2951_4411_889C_81CD13D96941_.wvu.FilterData" localSheetId="0" hidden="1">'tab. 4.a ukazatele PO 2025'!$A$5:$AB$77</definedName>
    <definedName name="Z_45E37969_6BF2_4A2E_804C_6992460AED6B_.wvu.FilterData" localSheetId="0" hidden="1">'tab. 4.a ukazatele PO 2025'!$A$5:$AB$77</definedName>
    <definedName name="Z_559A99CC_AB3F_4E64_AFDC_D58CD1B9EC4F_.wvu.FilterData" localSheetId="0" hidden="1">'tab. 4.a ukazatele PO 2025'!$A$5:$AB$77</definedName>
    <definedName name="Z_59F668C0_FA6D_4C7A_A68B_AC3180A7BB03_.wvu.FilterData" localSheetId="0" hidden="1">'tab. 4.a ukazatele PO 2025'!$A$5:$AB$77</definedName>
    <definedName name="Z_5AD6567C_BA94_4474_8945_F8EEC1EF41C3_.wvu.FilterData" localSheetId="0" hidden="1">'tab. 4.a ukazatele PO 2025'!$A$5:$AB$77</definedName>
    <definedName name="Z_5DDD0D1C_B93A_41C4_AA5B_A114FB693CCB_.wvu.FilterData" localSheetId="0" hidden="1">'tab. 4.a ukazatele PO 2025'!$A$5:$AB$77</definedName>
    <definedName name="Z_6446DDEA_92FE_416B_AEE5_95BEA25DB15B_.wvu.FilterData" localSheetId="0" hidden="1">'tab. 4.a ukazatele PO 2025'!#REF!</definedName>
    <definedName name="Z_70784625_D6AA_4827_8FB2_93D97FE1DFCE_.wvu.FilterData" localSheetId="0" hidden="1">'tab. 4.a ukazatele PO 2025'!$A$5:$AB$77</definedName>
    <definedName name="Z_70784625_D6AA_4827_8FB2_93D97FE1DFCE_.wvu.PrintArea" localSheetId="0" hidden="1">'tab. 4.a ukazatele PO 2025'!$E$6:$AB$79</definedName>
    <definedName name="Z_70784625_D6AA_4827_8FB2_93D97FE1DFCE_.wvu.PrintTitles" localSheetId="0" hidden="1">'tab. 4.a ukazatele PO 2025'!$A:$D,'tab. 4.a ukazatele PO 2025'!$1:$5</definedName>
    <definedName name="Z_70B75830_1D2B_4A2A_91AE_BD4A0E44DF19_.wvu.FilterData" localSheetId="0" hidden="1">'tab. 4.a ukazatele PO 2025'!$A$5:$AB$77</definedName>
    <definedName name="Z_735C8EF5_6C55_467C_96C0_A7D4130CBCF4_.wvu.FilterData" localSheetId="0" hidden="1">'tab. 4.a ukazatele PO 2025'!$A$5:$AB$77</definedName>
    <definedName name="Z_785058E2_7C2A_4ADC_8A05_7DDA1683F6B3_.wvu.FilterData" localSheetId="0" hidden="1">'tab. 4.a ukazatele PO 2025'!$A$5:$AB$77</definedName>
    <definedName name="Z_7CC1FA3A_895C_48F2_A941_ABE1E0AA99FD_.wvu.PrintTitles" localSheetId="0" hidden="1">'tab. 4.a ukazatele PO 2025'!$A:$D,'tab. 4.a ukazatele PO 2025'!$1:$5</definedName>
    <definedName name="Z_7ECF1F2F_2D85_4DB8_9431_35E5E7F7BEF5_.wvu.FilterData" localSheetId="0" hidden="1">'tab. 4.a ukazatele PO 2025'!$A$5:$AB$77</definedName>
    <definedName name="Z_814C2ED3_5018_423D_AA51_9DF08E04CE57_.wvu.FilterData" localSheetId="0" hidden="1">'tab. 4.a ukazatele PO 2025'!$A$5:$AB$77</definedName>
    <definedName name="Z_894DB671_8301_4226_9D2A_3CC204FB7FF0_.wvu.FilterData" localSheetId="0" hidden="1">'tab. 4.a ukazatele PO 2025'!$A$5:$AB$77</definedName>
    <definedName name="Z_985903A9_9AC0_4EEF_B3E6_551C22113BEE_.wvu.FilterData" localSheetId="0" hidden="1">'tab. 4.a ukazatele PO 2025'!$A$5:$AB$77</definedName>
    <definedName name="Z_985903A9_9AC0_4EEF_B3E6_551C22113BEE_.wvu.PrintTitles" localSheetId="0" hidden="1">'tab. 4.a ukazatele PO 2025'!$A:$D,'tab. 4.a ukazatele PO 2025'!$1:$5</definedName>
    <definedName name="Z_A343D211_3BE2_4646_A153_2B57EC19B457_.wvu.FilterData" localSheetId="0" hidden="1">'tab. 4.a ukazatele PO 2025'!$A$5:$AB$77</definedName>
    <definedName name="Z_ABE1DCB5_52FB_4919_A568_E2BE15B47200_.wvu.FilterData" localSheetId="0" hidden="1">'tab. 4.a ukazatele PO 2025'!$A$5:$AB$77</definedName>
    <definedName name="Z_ACB0CF54_59A6_40F0_ACFB_19E40FA9D8EC_.wvu.FilterData" localSheetId="0" hidden="1">'tab. 4.a ukazatele PO 2025'!$A$5:$AB$77</definedName>
    <definedName name="Z_B2177AA2_7EB7_4260_929C_B64018134DA6_.wvu.FilterData" localSheetId="0" hidden="1">'tab. 4.a ukazatele PO 2025'!$A$5:$AB$77</definedName>
    <definedName name="Z_B2177AA2_7EB7_4260_929C_B64018134DA6_.wvu.PrintArea" localSheetId="0" hidden="1">'tab. 4.a ukazatele PO 2025'!$E$6:$AB$79</definedName>
    <definedName name="Z_B2177AA2_7EB7_4260_929C_B64018134DA6_.wvu.PrintTitles" localSheetId="0" hidden="1">'tab. 4.a ukazatele PO 2025'!$A:$D,'tab. 4.a ukazatele PO 2025'!$1:$5</definedName>
    <definedName name="Z_B5644001_46E8_4A6D_8484_E9B7B1F663C6_.wvu.FilterData" localSheetId="0" hidden="1">'tab. 4.a ukazatele PO 2025'!$A$5:$AB$77</definedName>
    <definedName name="Z_B5644001_46E8_4A6D_8484_E9B7B1F663C6_.wvu.PrintArea" localSheetId="0" hidden="1">'tab. 4.a ukazatele PO 2025'!$E$6:$AB$83</definedName>
    <definedName name="Z_B5644001_46E8_4A6D_8484_E9B7B1F663C6_.wvu.PrintTitles" localSheetId="0" hidden="1">'tab. 4.a ukazatele PO 2025'!$A:$D,'tab. 4.a ukazatele PO 2025'!$1:$5</definedName>
    <definedName name="Z_B56BB743_ACD1_4F1C_A4EC_86D4E390A4F0_.wvu.FilterData" localSheetId="0" hidden="1">'tab. 4.a ukazatele PO 2025'!$A$5:$AB$77</definedName>
    <definedName name="Z_B56BB743_ACD1_4F1C_A4EC_86D4E390A4F0_.wvu.PrintArea" localSheetId="0" hidden="1">'tab. 4.a ukazatele PO 2025'!$E$6:$AB$83</definedName>
    <definedName name="Z_B56BB743_ACD1_4F1C_A4EC_86D4E390A4F0_.wvu.PrintTitles" localSheetId="0" hidden="1">'tab. 4.a ukazatele PO 2025'!$A:$D,'tab. 4.a ukazatele PO 2025'!$1:$5</definedName>
    <definedName name="Z_BBB16494_D12E_4DB7_A0CC_8D364B8AC92C_.wvu.FilterData" localSheetId="0" hidden="1">'tab. 4.a ukazatele PO 2025'!$A$5:$AB$77</definedName>
    <definedName name="Z_BD206193_A9CB_4FB5_800C_FE0571FD5AED_.wvu.FilterData" localSheetId="0" hidden="1">'tab. 4.a ukazatele PO 2025'!$A$5:$AB$77</definedName>
    <definedName name="Z_BD206193_A9CB_4FB5_800C_FE0571FD5AED_.wvu.PrintTitles" localSheetId="0" hidden="1">'tab. 4.a ukazatele PO 2025'!$A:$D,'tab. 4.a ukazatele PO 2025'!$1:$5</definedName>
    <definedName name="Z_BD2ABD2E_5B85_4A66_8C4D_5AC8420C2B3B_.wvu.FilterData" localSheetId="0" hidden="1">'tab. 4.a ukazatele PO 2025'!$A$5:$AB$77</definedName>
    <definedName name="Z_BD2ABD2E_5B85_4A66_8C4D_5AC8420C2B3B_.wvu.PrintArea" localSheetId="0" hidden="1">'tab. 4.a ukazatele PO 2025'!$E$6:$AB$83</definedName>
    <definedName name="Z_BD2ABD2E_5B85_4A66_8C4D_5AC8420C2B3B_.wvu.PrintTitles" localSheetId="0" hidden="1">'tab. 4.a ukazatele PO 2025'!$A:$D,'tab. 4.a ukazatele PO 2025'!$1:$5</definedName>
    <definedName name="Z_BD5456A6_45E9_42B7_B375_15E458E94A45_.wvu.FilterData" localSheetId="0" hidden="1">'tab. 4.a ukazatele PO 2025'!$A$5:$AB$77</definedName>
    <definedName name="Z_BD5456A6_45E9_42B7_B375_15E458E94A45_.wvu.PrintArea" localSheetId="0" hidden="1">'tab. 4.a ukazatele PO 2025'!$E$6:$AB$79</definedName>
    <definedName name="Z_BD5456A6_45E9_42B7_B375_15E458E94A45_.wvu.PrintTitles" localSheetId="0" hidden="1">'tab. 4.a ukazatele PO 2025'!$A:$D,'tab. 4.a ukazatele PO 2025'!$1:$5</definedName>
    <definedName name="Z_C01FF8DB_979A_4563_96BF_3D7D77CD9917_.wvu.FilterData" localSheetId="0" hidden="1">'tab. 4.a ukazatele PO 2025'!$A$5:$AB$77</definedName>
    <definedName name="Z_C230027E_6CFB_4D40_A95F_E4B7CFCB98D6_.wvu.FilterData" localSheetId="0" hidden="1">'tab. 4.a ukazatele PO 2025'!$A$5:$AB$77</definedName>
    <definedName name="Z_C5553868_B1BC_42AA_B251_130824B1493F_.wvu.FilterData" localSheetId="0" hidden="1">'tab. 4.a ukazatele PO 2025'!$A$5:$AB$77</definedName>
    <definedName name="Z_C5553868_B1BC_42AA_B251_130824B1493F_.wvu.PrintTitles" localSheetId="0" hidden="1">'tab. 4.a ukazatele PO 2025'!$A:$D,'tab. 4.a ukazatele PO 2025'!$1:$5</definedName>
    <definedName name="Z_DA5D7084_560F_42AC_B028_40445541CA33_.wvu.FilterData" localSheetId="0" hidden="1">'tab. 4.a ukazatele PO 2025'!$A$5:$AB$77</definedName>
    <definedName name="Z_DE9A6313_0F55_4B98_AD96_B8BADE960AF5_.wvu.FilterData" localSheetId="0" hidden="1">'tab. 4.a ukazatele PO 2025'!$A$5:$AB$77</definedName>
    <definedName name="Z_E2BAD781_B908_4E25_8A16_863F13627893_.wvu.FilterData" localSheetId="0" hidden="1">'tab. 4.a ukazatele PO 2025'!#REF!</definedName>
    <definedName name="Z_E469200E_E45B_48BF_9EDA_B3574152690B_.wvu.FilterData" localSheetId="0" hidden="1">'tab. 4.a ukazatele PO 2025'!$A$5:$AB$77</definedName>
    <definedName name="Z_E469200E_E45B_48BF_9EDA_B3574152690B_.wvu.PrintArea" localSheetId="0" hidden="1">'tab. 4.a ukazatele PO 2025'!$E$6:$AB$83</definedName>
    <definedName name="Z_E469200E_E45B_48BF_9EDA_B3574152690B_.wvu.PrintTitles" localSheetId="0" hidden="1">'tab. 4.a ukazatele PO 2025'!$A:$D,'tab. 4.a ukazatele PO 2025'!$1:$5</definedName>
    <definedName name="Z_E9C4D2C7_6DAD_4C29_B272_493347D19360_.wvu.FilterData" localSheetId="0" hidden="1">'tab. 4.a ukazatele PO 2025'!$A$5:$AB$77</definedName>
    <definedName name="Z_ECA95C7A_EFD8_4EC4_85A2_34F63C8C25EF_.wvu.Cols" localSheetId="0" hidden="1">'tab. 4.a ukazatele PO 2025'!$C:$C,'tab. 4.a ukazatele PO 2025'!$O:$O</definedName>
    <definedName name="Z_ECA95C7A_EFD8_4EC4_85A2_34F63C8C25EF_.wvu.FilterData" localSheetId="0" hidden="1">'tab. 4.a ukazatele PO 2025'!$A$5:$AB$77</definedName>
    <definedName name="Z_ECA95C7A_EFD8_4EC4_85A2_34F63C8C25EF_.wvu.PrintArea" localSheetId="0" hidden="1">'tab. 4.a ukazatele PO 2025'!$E$6:$AB$79</definedName>
    <definedName name="Z_ECA95C7A_EFD8_4EC4_85A2_34F63C8C25EF_.wvu.PrintTitles" localSheetId="0" hidden="1">'tab. 4.a ukazatele PO 2025'!$A:$D,'tab. 4.a ukazatele PO 2025'!$1:$5</definedName>
    <definedName name="Z_EED36F6C_4B23_4EC3_A792_F512A3A0A1BF_.wvu.FilterData" localSheetId="0" hidden="1">'tab. 4.a ukazatele PO 2025'!$A$5:$AB$77</definedName>
    <definedName name="Z_F16D7810_E640_4938_87BE_94D88F15A757_.wvu.FilterData" localSheetId="0" hidden="1">'tab. 4.a ukazatele PO 2025'!$A$5:$AB$77</definedName>
    <definedName name="Z_F34D93BB_303C_41D4_86BF_175561CF63A4_.wvu.FilterData" localSheetId="0" hidden="1">'tab. 4.a ukazatele PO 2025'!$A$5:$AB$77</definedName>
    <definedName name="Z_F34D93BB_303C_41D4_86BF_175561CF63A4_.wvu.PrintArea" localSheetId="0" hidden="1">'tab. 4.a ukazatele PO 2025'!$E$6:$AB$83</definedName>
    <definedName name="Z_F34D93BB_303C_41D4_86BF_175561CF63A4_.wvu.PrintTitles" localSheetId="0" hidden="1">'tab. 4.a ukazatele PO 2025'!$A:$D,'tab. 4.a ukazatele PO 2025'!$1:$5</definedName>
    <definedName name="Z_F5B00F23_DA0B_42B9_AD97_CFC591C28BB9_.wvu.FilterData" localSheetId="0" hidden="1">'tab. 4.a ukazatele PO 2025'!$A$5:$AB$77</definedName>
    <definedName name="Z_F92311DB_0154_4A3E_91D0_B76A8C2D3680_.wvu.FilterData" localSheetId="0" hidden="1">'tab. 4.a ukazatele PO 2025'!$A$5:$AB$77</definedName>
    <definedName name="Z_F9CC7C0A_8455_4B23_89B8_6EAC226AC099_.wvu.FilterData" localSheetId="0" hidden="1">'tab. 4.a ukazatele PO 2025'!$A$5:$AB$77</definedName>
    <definedName name="Z_F9CC7C0A_8455_4B23_89B8_6EAC226AC099_.wvu.PrintTitles" localSheetId="0" hidden="1">'tab. 4.a ukazatele PO 2025'!$A:$D,'tab. 4.a ukazatele PO 2025'!$1:$5</definedName>
    <definedName name="Z_FDFAE0C3_4291_4287_A13C_B1F36B29DBF0_.wvu.FilterData" localSheetId="0" hidden="1">'tab. 4.a ukazatele PO 2025'!$A$5:$AB$77</definedName>
    <definedName name="Z_FF8EF754_D27D_47C8_B959_B99C0443677D_.wvu.FilterData" localSheetId="0" hidden="1">'tab. 4.a ukazatele PO 2025'!$A$5:$AB$77</definedName>
  </definedNames>
  <calcPr calcId="191029"/>
  <customWorkbookViews>
    <customWorkbookView name="Olšáková Andrea Mgr. – osobní zobrazení" guid="{21C90459-B2E5-4316-B461-E7714BFBB2A9}" mergeInterval="0" personalView="1" xWindow="274" yWindow="212" windowWidth="1412" windowHeight="785" activeSheetId="1"/>
    <customWorkbookView name="Jarkovský Václav Ing. – osobní zobrazení" guid="{ECA95C7A-EFD8-4EC4-85A2-34F63C8C25EF}" mergeInterval="0" personalView="1" maximized="1" xWindow="-8" yWindow="-8" windowWidth="1936" windowHeight="1056" activeSheetId="1"/>
    <customWorkbookView name="Kopřivová Alena – osobní zobrazení" guid="{15764750-8AF9-45DF-9450-B30F8151D6AB}" mergeInterval="0" personalView="1" xWindow="32" yWindow="32" windowWidth="1800" windowHeight="942" activeSheetId="1"/>
    <customWorkbookView name="Bittnerová Veronika Bc. – osobní zobrazení" guid="{B2177AA2-7EB7-4260-929C-B64018134DA6}" mergeInterval="0" personalView="1" maximized="1" xWindow="-8" yWindow="-8" windowWidth="1936" windowHeight="1056" activeSheetId="1"/>
    <customWorkbookView name="Dědková Radka Ing. – osobní zobrazení" guid="{70784625-D6AA-4827-8FB2-93D97FE1DFCE}" mergeInterval="0" personalView="1" maximized="1" xWindow="-11" yWindow="-11" windowWidth="1942" windowHeight="1042" activeSheetId="1"/>
    <customWorkbookView name="tatka – osobní zobrazení" guid="{B5644001-46E8-4A6D-8484-E9B7B1F663C6}" mergeInterval="0" personalView="1" xWindow="1" windowWidth="1072" windowHeight="1390" activeSheetId="1"/>
    <customWorkbookView name="213 – osobní zobrazení" guid="{BD206193-A9CB-4FB5-800C-FE0571FD5AED}" mergeInterval="0" personalView="1" maximized="1" xWindow="-8" yWindow="-8" windowWidth="1936" windowHeight="1056" activeSheetId="1"/>
    <customWorkbookView name="395 - vlastní zobrazení" guid="{1DB03DC3-DD52-49CD-8072-4B719410EDF4}" mergeInterval="0" personalView="1" maximized="1" xWindow="1" yWindow="1" windowWidth="1916" windowHeight="755" activeSheetId="1"/>
    <customWorkbookView name="Jan Vaníček - vlastní zobrazení" guid="{7CC1FA3A-895C-48F2-A941-ABE1E0AA99FD}" mergeInterval="0" personalView="1" xWindow="9" yWindow="31" windowWidth="1264" windowHeight="803" activeSheetId="1"/>
    <customWorkbookView name="Dana Třísková – osobní zobrazení" guid="{C5553868-B1BC-42AA-B251-130824B1493F}" mergeInterval="0" personalView="1" maximized="1" xWindow="-9" yWindow="-9" windowWidth="1791" windowHeight="1098" activeSheetId="1"/>
    <customWorkbookView name="Václav Jarkovský - vlastní zobrazení" guid="{F9CC7C0A-8455-4B23-89B8-6EAC226AC099}" mergeInterval="0" personalView="1" maximized="1" xWindow="1" yWindow="1" windowWidth="1276" windowHeight="794" activeSheetId="1"/>
    <customWorkbookView name="Jan Vaníček – osobní zobrazení" guid="{985903A9-9AC0-4EEF-B3E6-551C22113BEE}" mergeInterval="0" personalView="1" maximized="1" xWindow="-8" yWindow="-8" windowWidth="1936" windowHeight="1056" activeSheetId="1"/>
    <customWorkbookView name="340 – osobní zobrazení" guid="{E469200E-E45B-48BF-9EDA-B3574152690B}" mergeInterval="0" personalView="1" maximized="1" xWindow="-8" yWindow="-8" windowWidth="1616" windowHeight="876" activeSheetId="1"/>
    <customWorkbookView name="395 – osobní zobrazení" guid="{F34D93BB-303C-41D4-86BF-175561CF63A4}" mergeInterval="0" personalView="1" xWindow="129" yWindow="11" windowWidth="1791" windowHeight="1021" activeSheetId="1"/>
    <customWorkbookView name="Bonhard Jiří Ing. – osobní zobrazení" guid="{BD2ABD2E-5B85-4A66-8C4D-5AC8420C2B3B}" mergeInterval="0" personalView="1" maximized="1" xWindow="-8" yWindow="-8" windowWidth="1936" windowHeight="1048" activeSheetId="1"/>
    <customWorkbookView name="Steklíková Dagmar – osobní zobrazení" guid="{B56BB743-ACD1-4F1C-A4EC-86D4E390A4F0}" mergeInterval="0" personalView="1" maximized="1" xWindow="-9" yWindow="-9" windowWidth="1938" windowHeight="1038" activeSheetId="1"/>
    <customWorkbookView name="Beskydová Sabina Ing. – osobní zobrazení" guid="{BD5456A6-45E9-42B7-B375-15E458E94A45}" mergeInterval="0" personalView="1" maximized="1" xWindow="-8" yWindow="-8" windowWidth="1936" windowHeight="1048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W64" i="1" l="1"/>
  <c r="X64" i="1"/>
  <c r="W54" i="1"/>
  <c r="W55" i="1"/>
  <c r="W53" i="1"/>
  <c r="W45" i="1"/>
  <c r="W44" i="1"/>
  <c r="W43" i="1"/>
  <c r="W36" i="1"/>
  <c r="W32" i="1"/>
  <c r="W34" i="1"/>
  <c r="W18" i="1"/>
  <c r="W16" i="1"/>
  <c r="W14" i="1"/>
  <c r="W12" i="1"/>
  <c r="W11" i="1"/>
  <c r="N65" i="1"/>
  <c r="M14" i="2"/>
  <c r="L14" i="2"/>
  <c r="K14" i="2"/>
  <c r="L62" i="1"/>
  <c r="W8" i="1"/>
  <c r="X8" i="1"/>
  <c r="U8" i="1"/>
  <c r="I8" i="1"/>
  <c r="D11" i="2"/>
  <c r="AA77" i="1" l="1"/>
  <c r="AA76" i="1"/>
  <c r="AA75" i="1"/>
  <c r="AA74" i="1"/>
  <c r="AA73" i="1"/>
  <c r="AA72" i="1"/>
  <c r="AA71" i="1"/>
  <c r="AA70" i="1"/>
  <c r="AA69" i="1"/>
  <c r="AA68" i="1"/>
  <c r="AA67" i="1"/>
  <c r="AA66" i="1"/>
  <c r="AA65" i="1"/>
  <c r="AA64" i="1"/>
  <c r="AA63" i="1"/>
  <c r="AA62" i="1"/>
  <c r="AA61" i="1"/>
  <c r="AA60" i="1"/>
  <c r="AA59" i="1"/>
  <c r="AA58" i="1"/>
  <c r="AA57" i="1"/>
  <c r="AA56" i="1"/>
  <c r="AA55" i="1"/>
  <c r="AA54" i="1"/>
  <c r="AA53" i="1"/>
  <c r="AA52" i="1"/>
  <c r="AA51" i="1"/>
  <c r="AA50" i="1"/>
  <c r="AA49" i="1"/>
  <c r="AA48" i="1"/>
  <c r="AA47" i="1"/>
  <c r="AA46" i="1"/>
  <c r="AA45" i="1"/>
  <c r="AA44" i="1"/>
  <c r="AA43" i="1"/>
  <c r="AA42" i="1"/>
  <c r="AA41" i="1"/>
  <c r="AA40" i="1"/>
  <c r="AA39" i="1"/>
  <c r="AA38" i="1"/>
  <c r="AA37" i="1"/>
  <c r="AA36" i="1"/>
  <c r="AA35" i="1"/>
  <c r="AA34" i="1"/>
  <c r="AA33" i="1"/>
  <c r="AA32" i="1"/>
  <c r="AA31" i="1"/>
  <c r="AA30" i="1"/>
  <c r="AA29" i="1"/>
  <c r="AA28" i="1"/>
  <c r="AA27" i="1"/>
  <c r="AA26" i="1"/>
  <c r="AA25" i="1"/>
  <c r="AA24" i="1"/>
  <c r="AA23" i="1"/>
  <c r="AA22" i="1"/>
  <c r="AA21" i="1"/>
  <c r="AA20" i="1"/>
  <c r="AA19" i="1"/>
  <c r="AA18" i="1"/>
  <c r="AA17" i="1"/>
  <c r="AA16" i="1"/>
  <c r="AA15" i="1"/>
  <c r="AA14" i="1"/>
  <c r="AA13" i="1"/>
  <c r="AA12" i="1"/>
  <c r="AA11" i="1"/>
  <c r="AA10" i="1"/>
  <c r="AA9" i="1"/>
  <c r="AA8" i="1"/>
  <c r="AA7" i="1"/>
  <c r="AA6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D12" i="2" l="1"/>
  <c r="Z77" i="1" l="1"/>
  <c r="Z76" i="1"/>
  <c r="Z75" i="1"/>
  <c r="Z74" i="1"/>
  <c r="Z73" i="1"/>
  <c r="Z72" i="1"/>
  <c r="Z71" i="1"/>
  <c r="Z70" i="1"/>
  <c r="Z69" i="1"/>
  <c r="Z68" i="1"/>
  <c r="Z67" i="1"/>
  <c r="Z66" i="1"/>
  <c r="Z65" i="1"/>
  <c r="Z64" i="1"/>
  <c r="Z63" i="1"/>
  <c r="Z62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Z44" i="1"/>
  <c r="Z43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Z27" i="1"/>
  <c r="Z26" i="1"/>
  <c r="Z25" i="1"/>
  <c r="Z24" i="1"/>
  <c r="Z23" i="1"/>
  <c r="Z22" i="1"/>
  <c r="Z21" i="1"/>
  <c r="Z20" i="1"/>
  <c r="Z19" i="1"/>
  <c r="Z18" i="1"/>
  <c r="Z17" i="1"/>
  <c r="Z16" i="1"/>
  <c r="Z15" i="1"/>
  <c r="Z14" i="1"/>
  <c r="Z13" i="1"/>
  <c r="Z12" i="1"/>
  <c r="Z11" i="1"/>
  <c r="Z10" i="1"/>
  <c r="Z9" i="1"/>
  <c r="Z8" i="1"/>
  <c r="Z7" i="1"/>
  <c r="Z6" i="1"/>
  <c r="R77" i="1"/>
  <c r="Q77" i="1"/>
  <c r="R76" i="1"/>
  <c r="Q76" i="1"/>
  <c r="R75" i="1"/>
  <c r="Q75" i="1"/>
  <c r="R74" i="1"/>
  <c r="Q74" i="1"/>
  <c r="R73" i="1"/>
  <c r="Q73" i="1"/>
  <c r="R72" i="1"/>
  <c r="Q72" i="1"/>
  <c r="R71" i="1"/>
  <c r="Q71" i="1"/>
  <c r="R70" i="1"/>
  <c r="Q70" i="1"/>
  <c r="R69" i="1"/>
  <c r="Q69" i="1"/>
  <c r="R68" i="1"/>
  <c r="Q68" i="1"/>
  <c r="R67" i="1"/>
  <c r="Q67" i="1"/>
  <c r="R66" i="1"/>
  <c r="Q66" i="1"/>
  <c r="R65" i="1"/>
  <c r="Q65" i="1"/>
  <c r="R64" i="1"/>
  <c r="Q64" i="1"/>
  <c r="R63" i="1"/>
  <c r="Q63" i="1"/>
  <c r="R62" i="1"/>
  <c r="Q62" i="1"/>
  <c r="R61" i="1"/>
  <c r="Q61" i="1"/>
  <c r="R60" i="1"/>
  <c r="Q60" i="1"/>
  <c r="R59" i="1"/>
  <c r="Q59" i="1"/>
  <c r="R58" i="1"/>
  <c r="Q58" i="1"/>
  <c r="R57" i="1"/>
  <c r="Q57" i="1"/>
  <c r="R56" i="1"/>
  <c r="Q56" i="1"/>
  <c r="R55" i="1"/>
  <c r="Q55" i="1"/>
  <c r="R54" i="1"/>
  <c r="Q54" i="1"/>
  <c r="R53" i="1"/>
  <c r="Q53" i="1"/>
  <c r="R52" i="1"/>
  <c r="Q52" i="1"/>
  <c r="R51" i="1"/>
  <c r="Q51" i="1"/>
  <c r="R50" i="1"/>
  <c r="Q50" i="1"/>
  <c r="R49" i="1"/>
  <c r="Q49" i="1"/>
  <c r="R48" i="1"/>
  <c r="Q48" i="1"/>
  <c r="R47" i="1"/>
  <c r="Q47" i="1"/>
  <c r="R46" i="1"/>
  <c r="Q46" i="1"/>
  <c r="R45" i="1"/>
  <c r="Q45" i="1"/>
  <c r="R44" i="1"/>
  <c r="Q44" i="1"/>
  <c r="R43" i="1"/>
  <c r="Q43" i="1"/>
  <c r="R42" i="1"/>
  <c r="Q42" i="1"/>
  <c r="R41" i="1"/>
  <c r="Q41" i="1"/>
  <c r="R40" i="1"/>
  <c r="Q40" i="1"/>
  <c r="R39" i="1"/>
  <c r="Q39" i="1"/>
  <c r="R38" i="1"/>
  <c r="Q38" i="1"/>
  <c r="R37" i="1"/>
  <c r="Q37" i="1"/>
  <c r="R36" i="1"/>
  <c r="Q36" i="1"/>
  <c r="R35" i="1"/>
  <c r="Q35" i="1"/>
  <c r="R34" i="1"/>
  <c r="Q34" i="1"/>
  <c r="R33" i="1"/>
  <c r="Q33" i="1"/>
  <c r="R32" i="1"/>
  <c r="Q32" i="1"/>
  <c r="R31" i="1"/>
  <c r="Q31" i="1"/>
  <c r="R30" i="1"/>
  <c r="Q30" i="1"/>
  <c r="R29" i="1"/>
  <c r="Q29" i="1"/>
  <c r="R28" i="1"/>
  <c r="Q28" i="1"/>
  <c r="R27" i="1"/>
  <c r="Q27" i="1"/>
  <c r="R26" i="1"/>
  <c r="Q26" i="1"/>
  <c r="R25" i="1"/>
  <c r="Q25" i="1"/>
  <c r="R24" i="1"/>
  <c r="Q24" i="1"/>
  <c r="R23" i="1"/>
  <c r="Q23" i="1"/>
  <c r="R22" i="1"/>
  <c r="Q22" i="1"/>
  <c r="R21" i="1"/>
  <c r="Q21" i="1"/>
  <c r="R20" i="1"/>
  <c r="Q20" i="1"/>
  <c r="R19" i="1"/>
  <c r="Q19" i="1"/>
  <c r="R18" i="1"/>
  <c r="Q18" i="1"/>
  <c r="R17" i="1"/>
  <c r="Q17" i="1"/>
  <c r="R16" i="1"/>
  <c r="Q16" i="1"/>
  <c r="R15" i="1"/>
  <c r="Q15" i="1"/>
  <c r="R14" i="1"/>
  <c r="Q14" i="1"/>
  <c r="R13" i="1"/>
  <c r="Q13" i="1"/>
  <c r="R12" i="1"/>
  <c r="Q12" i="1"/>
  <c r="R11" i="1"/>
  <c r="Q11" i="1"/>
  <c r="R10" i="1"/>
  <c r="Q10" i="1"/>
  <c r="R9" i="1"/>
  <c r="Q9" i="1"/>
  <c r="R8" i="1"/>
  <c r="Q8" i="1"/>
  <c r="R7" i="1"/>
  <c r="Q7" i="1"/>
  <c r="Q6" i="1"/>
  <c r="T27" i="1" l="1"/>
  <c r="AB27" i="1"/>
  <c r="AC27" i="1" l="1"/>
  <c r="D29" i="2" l="1"/>
  <c r="J79" i="1"/>
  <c r="C7" i="2" s="1"/>
  <c r="M79" i="1"/>
  <c r="C10" i="2" s="1"/>
  <c r="R6" i="1"/>
  <c r="V79" i="1"/>
  <c r="AB77" i="1" l="1"/>
  <c r="AB76" i="1"/>
  <c r="AB75" i="1"/>
  <c r="AB74" i="1"/>
  <c r="AB73" i="1"/>
  <c r="AB72" i="1"/>
  <c r="AB71" i="1"/>
  <c r="AB70" i="1"/>
  <c r="AB69" i="1"/>
  <c r="AB68" i="1"/>
  <c r="AB67" i="1"/>
  <c r="AB66" i="1"/>
  <c r="AB65" i="1"/>
  <c r="AB64" i="1"/>
  <c r="AB63" i="1"/>
  <c r="AB62" i="1"/>
  <c r="AB61" i="1"/>
  <c r="AB60" i="1"/>
  <c r="AB59" i="1"/>
  <c r="AB58" i="1"/>
  <c r="AB57" i="1"/>
  <c r="AB56" i="1"/>
  <c r="AB55" i="1"/>
  <c r="AB54" i="1"/>
  <c r="AB53" i="1"/>
  <c r="AB52" i="1"/>
  <c r="AB51" i="1"/>
  <c r="AB50" i="1"/>
  <c r="AB49" i="1"/>
  <c r="AB48" i="1"/>
  <c r="AB47" i="1"/>
  <c r="AB46" i="1"/>
  <c r="AB45" i="1"/>
  <c r="AB44" i="1"/>
  <c r="AB43" i="1"/>
  <c r="AB42" i="1"/>
  <c r="AB41" i="1"/>
  <c r="AB40" i="1"/>
  <c r="AB39" i="1"/>
  <c r="AB38" i="1"/>
  <c r="AB37" i="1"/>
  <c r="AB36" i="1"/>
  <c r="AB35" i="1"/>
  <c r="AB34" i="1"/>
  <c r="AB33" i="1"/>
  <c r="AB32" i="1"/>
  <c r="AB31" i="1"/>
  <c r="AB30" i="1"/>
  <c r="AB29" i="1"/>
  <c r="AB28" i="1"/>
  <c r="AB26" i="1"/>
  <c r="AB25" i="1"/>
  <c r="AB24" i="1"/>
  <c r="AB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B6" i="1"/>
  <c r="T77" i="1"/>
  <c r="T76" i="1"/>
  <c r="T75" i="1"/>
  <c r="T74" i="1"/>
  <c r="T73" i="1"/>
  <c r="T72" i="1"/>
  <c r="T71" i="1"/>
  <c r="T70" i="1"/>
  <c r="T69" i="1"/>
  <c r="T68" i="1"/>
  <c r="T67" i="1"/>
  <c r="T66" i="1"/>
  <c r="T65" i="1"/>
  <c r="T64" i="1"/>
  <c r="T63" i="1"/>
  <c r="T62" i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X79" i="1" l="1"/>
  <c r="W79" i="1" l="1"/>
  <c r="AC25" i="1" l="1"/>
  <c r="AC48" i="1"/>
  <c r="AC46" i="1"/>
  <c r="AC69" i="1"/>
  <c r="AC38" i="1"/>
  <c r="AC75" i="1"/>
  <c r="AC21" i="1"/>
  <c r="AC76" i="1"/>
  <c r="AC71" i="1"/>
  <c r="AC23" i="1"/>
  <c r="AC24" i="1"/>
  <c r="AC73" i="1"/>
  <c r="AC72" i="1"/>
  <c r="AC70" i="1"/>
  <c r="AC22" i="1"/>
  <c r="AC59" i="1"/>
  <c r="AC47" i="1"/>
  <c r="AC57" i="1"/>
  <c r="AC49" i="1"/>
  <c r="AC58" i="1"/>
  <c r="AC26" i="1"/>
  <c r="AC77" i="1"/>
  <c r="N79" i="1" l="1"/>
  <c r="E6" i="2" l="1"/>
  <c r="I79" i="1"/>
  <c r="C6" i="2" s="1"/>
  <c r="D6" i="2" l="1"/>
  <c r="H14" i="2"/>
  <c r="G14" i="2"/>
  <c r="K79" i="1" l="1"/>
  <c r="C8" i="2" l="1"/>
  <c r="D8" i="2" s="1"/>
  <c r="U79" i="1"/>
  <c r="G79" i="1" l="1"/>
  <c r="AA79" i="1" l="1"/>
  <c r="S79" i="1" l="1"/>
  <c r="D30" i="2" l="1"/>
  <c r="D28" i="2"/>
  <c r="O79" i="1"/>
  <c r="H79" i="1"/>
  <c r="F79" i="1"/>
  <c r="E79" i="1"/>
  <c r="D7" i="2" l="1"/>
  <c r="E14" i="2"/>
  <c r="D23" i="2" s="1"/>
  <c r="R79" i="1"/>
  <c r="AB79" i="1" l="1"/>
  <c r="P79" i="1"/>
  <c r="J10" i="2" s="1"/>
  <c r="J14" i="2" s="1"/>
  <c r="L16" i="2" s="1"/>
  <c r="T79" i="1" l="1"/>
  <c r="D27" i="2" l="1"/>
  <c r="AC43" i="1" l="1"/>
  <c r="AC67" i="1"/>
  <c r="AC29" i="1"/>
  <c r="AC44" i="1" l="1"/>
  <c r="AC34" i="1" l="1"/>
  <c r="AC42" i="1" l="1"/>
  <c r="AC8" i="1" l="1"/>
  <c r="AC74" i="1"/>
  <c r="AC63" i="1"/>
  <c r="AC20" i="1"/>
  <c r="AC60" i="1"/>
  <c r="AC50" i="1"/>
  <c r="AC33" i="1"/>
  <c r="AC45" i="1"/>
  <c r="AC62" i="1"/>
  <c r="AC51" i="1"/>
  <c r="AC52" i="1"/>
  <c r="AC14" i="1"/>
  <c r="AC32" i="1"/>
  <c r="AC68" i="1"/>
  <c r="AC13" i="1"/>
  <c r="AC9" i="1"/>
  <c r="AC10" i="1"/>
  <c r="AC41" i="1"/>
  <c r="AC30" i="1"/>
  <c r="AC36" i="1"/>
  <c r="AC16" i="1"/>
  <c r="AC15" i="1"/>
  <c r="AC66" i="1"/>
  <c r="AC39" i="1"/>
  <c r="AC28" i="1"/>
  <c r="AC11" i="1"/>
  <c r="AC54" i="1"/>
  <c r="AC35" i="1"/>
  <c r="AC61" i="1"/>
  <c r="AC7" i="1"/>
  <c r="AC56" i="1"/>
  <c r="AC40" i="1"/>
  <c r="AC31" i="1"/>
  <c r="AC19" i="1"/>
  <c r="AC37" i="1"/>
  <c r="AC18" i="1"/>
  <c r="AC12" i="1" l="1"/>
  <c r="AC17" i="1"/>
  <c r="AC53" i="1"/>
  <c r="AC55" i="1"/>
  <c r="L79" i="1"/>
  <c r="C9" i="2" s="1"/>
  <c r="AC65" i="1"/>
  <c r="AC64" i="1"/>
  <c r="F14" i="2" l="1"/>
  <c r="D25" i="2" s="1"/>
  <c r="D9" i="2"/>
  <c r="D14" i="2" s="1"/>
  <c r="D24" i="2" s="1"/>
  <c r="C14" i="2"/>
  <c r="AC6" i="1"/>
  <c r="Z79" i="1"/>
  <c r="Q79" i="1"/>
  <c r="D22" i="2" l="1"/>
  <c r="F1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Steklíková Dagmar</author>
    <author>Kopřivová Alena</author>
    <author>Beskydová Sabina Ing.</author>
    <author>Jarkovský Václav Ing.</author>
  </authors>
  <commentList>
    <comment ref="M6" authorId="0" guid="{48DF3A5E-75E7-4029-9F9C-0E1E1CE49356}" shapeId="0" xr:uid="{99E24590-2A50-41DD-8573-F5C592B7CBC0}">
      <text>
        <r>
          <rPr>
            <b/>
            <sz val="9"/>
            <color indexed="81"/>
            <rFont val="Tahoma"/>
            <family val="2"/>
            <charset val="238"/>
          </rPr>
          <t>Steklíková Dagmar:</t>
        </r>
        <r>
          <rPr>
            <sz val="9"/>
            <color indexed="81"/>
            <rFont val="Tahoma"/>
            <family val="2"/>
            <charset val="238"/>
          </rPr>
          <t xml:space="preserve">
žádost z 30.7.-po odvzdání požadavků do 3.EO
</t>
        </r>
      </text>
    </comment>
    <comment ref="I8" authorId="1" guid="{ED633B95-AD2C-4785-8598-FF186119827D}" shapeId="0" xr:uid="{A8205F70-6BCB-4C17-AFED-F4BEEC76988D}">
      <text>
        <r>
          <rPr>
            <b/>
            <sz val="9"/>
            <color indexed="81"/>
            <rFont val="Tahoma"/>
            <family val="2"/>
            <charset val="238"/>
          </rPr>
          <t>Kopřivová Alena:</t>
        </r>
        <r>
          <rPr>
            <sz val="9"/>
            <color indexed="81"/>
            <rFont val="Tahoma"/>
            <family val="2"/>
            <charset val="238"/>
          </rPr>
          <t xml:space="preserve">
4x nostrifikace+ odvody+FKSP
</t>
        </r>
      </text>
    </comment>
    <comment ref="M8" authorId="0" guid="{242EC2BE-31AE-4582-B591-8350EFA1F463}" shapeId="0" xr:uid="{B0D9E1BE-B61F-4D8B-9BFF-37546474C079}">
      <text>
        <r>
          <rPr>
            <b/>
            <sz val="9"/>
            <color indexed="81"/>
            <rFont val="Tahoma"/>
            <family val="2"/>
            <charset val="238"/>
          </rPr>
          <t>Steklíková Dagmar:</t>
        </r>
        <r>
          <rPr>
            <sz val="9"/>
            <color indexed="81"/>
            <rFont val="Tahoma"/>
            <family val="2"/>
            <charset val="238"/>
          </rPr>
          <t xml:space="preserve">
ukončena akce,,Rekonstrukce venkorrních rozvodů splaškové a dešťové kanalizace"
</t>
        </r>
      </text>
    </comment>
    <comment ref="V8" authorId="0" guid="{DD1EE03C-071E-426E-9A6A-401B3F3F0763}" shapeId="0" xr:uid="{95918DD5-D6D3-4094-B6C3-32066B413DD4}">
      <text>
        <r>
          <rPr>
            <b/>
            <sz val="9"/>
            <color indexed="81"/>
            <rFont val="Tahoma"/>
            <family val="2"/>
            <charset val="238"/>
          </rPr>
          <t>Steklíková Dagmar:</t>
        </r>
        <r>
          <rPr>
            <sz val="9"/>
            <color indexed="81"/>
            <rFont val="Tahoma"/>
            <family val="2"/>
            <charset val="238"/>
          </rPr>
          <t xml:space="preserve">
dle žádosti z 19.8.-reperzentační akce školy
</t>
        </r>
      </text>
    </comment>
    <comment ref="X8" authorId="1" guid="{33DA98A2-32D3-4690-84CD-CC6A889C3720}" shapeId="0" xr:uid="{3CEB24F3-429E-4AD1-A24B-A863BD0BDE16}">
      <text>
        <r>
          <rPr>
            <b/>
            <sz val="9"/>
            <color indexed="81"/>
            <rFont val="Tahoma"/>
            <family val="2"/>
            <charset val="238"/>
          </rPr>
          <t>Kopřivová Alena:</t>
        </r>
        <r>
          <rPr>
            <sz val="9"/>
            <color indexed="81"/>
            <rFont val="Tahoma"/>
            <family val="2"/>
            <charset val="238"/>
          </rPr>
          <t xml:space="preserve">
4x nostrifikace
</t>
        </r>
        <r>
          <rPr>
            <b/>
            <sz val="9"/>
            <color indexed="81"/>
            <rFont val="Tahoma"/>
            <family val="2"/>
            <charset val="238"/>
          </rPr>
          <t>Kopřivová Alena:</t>
        </r>
        <r>
          <rPr>
            <sz val="9"/>
            <color indexed="81"/>
            <rFont val="Tahoma"/>
            <family val="2"/>
            <charset val="238"/>
          </rPr>
          <t xml:space="preserve">
450 oprava, omyem nula navíc
</t>
        </r>
      </text>
    </comment>
    <comment ref="X11" authorId="2" guid="{2CA35B33-8E9B-4692-9A56-59FDA4F0F4A2}" shapeId="0" xr:uid="{AE60F8CC-CDFD-4C85-A2EA-50B890F466A0}">
      <text>
        <r>
          <rPr>
            <b/>
            <sz val="9"/>
            <color indexed="81"/>
            <rFont val="Tahoma"/>
            <family val="2"/>
            <charset val="238"/>
          </rPr>
          <t>Beskydová Sabina Ing.:</t>
        </r>
        <r>
          <rPr>
            <sz val="9"/>
            <color indexed="81"/>
            <rFont val="Tahoma"/>
            <family val="2"/>
            <charset val="238"/>
          </rPr>
          <t xml:space="preserve">
mzd odb.uč.
</t>
        </r>
      </text>
    </comment>
    <comment ref="N12" authorId="3" guid="{DAC1B1FA-59EE-4159-894D-67A93C98C7FE}" shapeId="0" xr:uid="{0395B97F-9F02-4B0A-9E9C-512907494528}">
      <text>
        <r>
          <rPr>
            <sz val="9"/>
            <color indexed="81"/>
            <rFont val="Tahoma"/>
            <family val="2"/>
            <charset val="238"/>
          </rPr>
          <t xml:space="preserve">příspěvek na nákup užitkového automobilu (doprava žáků na pracoviště OV, doprava materiálu)
</t>
        </r>
      </text>
    </comment>
    <comment ref="X12" authorId="2" guid="{183CB1AA-FBB7-4AB6-89EF-A430B3D42403}" shapeId="0" xr:uid="{9D1FCE74-E1A3-4CC0-9834-4374CF5F4EFE}">
      <text>
        <r>
          <rPr>
            <b/>
            <sz val="9"/>
            <color indexed="81"/>
            <rFont val="Tahoma"/>
            <family val="2"/>
            <charset val="238"/>
          </rPr>
          <t>Beskydová Sabina Ing.:</t>
        </r>
        <r>
          <rPr>
            <sz val="9"/>
            <color indexed="81"/>
            <rFont val="Tahoma"/>
            <family val="2"/>
            <charset val="238"/>
          </rPr>
          <t xml:space="preserve">
mzd odb.uč.
</t>
        </r>
      </text>
    </comment>
    <comment ref="X14" authorId="2" guid="{BD71BF51-8E05-4D14-BC8F-349E83F1C46B}" shapeId="0" xr:uid="{4A9F99D8-A9B1-48AF-8ED8-518801EAE28C}">
      <text>
        <r>
          <rPr>
            <b/>
            <sz val="9"/>
            <color indexed="81"/>
            <rFont val="Tahoma"/>
            <family val="2"/>
            <charset val="238"/>
          </rPr>
          <t>Beskydová Sabina Ing.:</t>
        </r>
        <r>
          <rPr>
            <sz val="9"/>
            <color indexed="81"/>
            <rFont val="Tahoma"/>
            <family val="2"/>
            <charset val="238"/>
          </rPr>
          <t xml:space="preserve">
mzd odb.uč.
</t>
        </r>
      </text>
    </comment>
    <comment ref="X16" authorId="2" guid="{145E10F5-027D-44D3-863D-2C410535AF1D}" shapeId="0" xr:uid="{283BD90B-07EC-4898-8604-D68129992883}">
      <text>
        <r>
          <rPr>
            <b/>
            <sz val="9"/>
            <color indexed="81"/>
            <rFont val="Tahoma"/>
            <family val="2"/>
            <charset val="238"/>
          </rPr>
          <t>Beskydová Sabina Ing.:</t>
        </r>
        <r>
          <rPr>
            <sz val="9"/>
            <color indexed="81"/>
            <rFont val="Tahoma"/>
            <family val="2"/>
            <charset val="238"/>
          </rPr>
          <t xml:space="preserve">
mzd odb.uč.
</t>
        </r>
      </text>
    </comment>
    <comment ref="X18" authorId="2" guid="{74979279-8005-4D34-9115-3CD901CB79BA}" shapeId="0" xr:uid="{A6B18F90-E2F1-4507-B3CB-62374BC00678}">
      <text>
        <r>
          <rPr>
            <b/>
            <sz val="9"/>
            <color indexed="81"/>
            <rFont val="Tahoma"/>
            <family val="2"/>
            <charset val="238"/>
          </rPr>
          <t>Beskydová Sabina Ing.:</t>
        </r>
        <r>
          <rPr>
            <sz val="9"/>
            <color indexed="81"/>
            <rFont val="Tahoma"/>
            <family val="2"/>
            <charset val="238"/>
          </rPr>
          <t xml:space="preserve">
mzd odb.uč.
</t>
        </r>
      </text>
    </comment>
    <comment ref="L27" authorId="3" guid="{12CD23FE-0F1C-4D74-83CA-2509F2B6FF72}" shapeId="0" xr:uid="{FFD94F9C-5B29-489A-9EA7-2F5FE6E4761A}">
      <text>
        <r>
          <rPr>
            <sz val="9"/>
            <color indexed="81"/>
            <rFont val="Tahoma"/>
            <family val="2"/>
            <charset val="238"/>
          </rPr>
          <t xml:space="preserve">dle dohody s KKIVI si licence uhradí z dosavadního přísp.
</t>
        </r>
      </text>
    </comment>
    <comment ref="I29" authorId="3" guid="{53EAE24C-28F0-467E-B096-93042BAF7DB5}" shapeId="0" xr:uid="{55D18C6F-79BC-45B5-948E-B54C52CBBCD0}">
      <text>
        <r>
          <rPr>
            <sz val="9"/>
            <color indexed="81"/>
            <rFont val="Tahoma"/>
            <family val="2"/>
            <charset val="238"/>
          </rPr>
          <t xml:space="preserve">kompenzace výpadku příjmů na DM v důsledku rekonstrukce
</t>
        </r>
      </text>
    </comment>
    <comment ref="X32" authorId="2" guid="{78655304-A081-403A-A878-A92C9E07E299}" shapeId="0" xr:uid="{D861AF01-F22A-4829-873B-D5E56699C269}">
      <text>
        <r>
          <rPr>
            <b/>
            <sz val="9"/>
            <color indexed="81"/>
            <rFont val="Tahoma"/>
            <family val="2"/>
            <charset val="238"/>
          </rPr>
          <t>Beskydová Sabina Ing.:</t>
        </r>
        <r>
          <rPr>
            <sz val="9"/>
            <color indexed="81"/>
            <rFont val="Tahoma"/>
            <family val="2"/>
            <charset val="238"/>
          </rPr>
          <t xml:space="preserve">
mzd odb.uč.
</t>
        </r>
      </text>
    </comment>
    <comment ref="X34" authorId="2" guid="{2300FFBE-770F-4E3D-9D94-E7F51D969258}" shapeId="0" xr:uid="{C41F01D8-77F1-4EA6-A18E-CB44A89DDA12}">
      <text>
        <r>
          <rPr>
            <b/>
            <sz val="9"/>
            <color indexed="81"/>
            <rFont val="Tahoma"/>
            <family val="2"/>
            <charset val="238"/>
          </rPr>
          <t>Beskydová Sabina Ing.:</t>
        </r>
        <r>
          <rPr>
            <sz val="9"/>
            <color indexed="81"/>
            <rFont val="Tahoma"/>
            <family val="2"/>
            <charset val="238"/>
          </rPr>
          <t xml:space="preserve">
mzd odb.uč.
</t>
        </r>
      </text>
    </comment>
    <comment ref="I35" authorId="3" guid="{8634E3C4-780E-4708-B663-D98C165F2DF9}" shapeId="0" xr:uid="{538AE6DE-C4B8-49DB-B545-5EF7539527B9}">
      <text>
        <r>
          <rPr>
            <sz val="9"/>
            <color indexed="81"/>
            <rFont val="Tahoma"/>
            <family val="2"/>
            <charset val="238"/>
          </rPr>
          <t xml:space="preserve">projektové dny pro školy s Gastro oborem
</t>
        </r>
      </text>
    </comment>
    <comment ref="N35" authorId="3" guid="{81944C3E-441F-4DD9-9DFD-9FB03F8F2F20}" shapeId="0" xr:uid="{93982F30-DB43-4516-A005-1B8098921648}">
      <text>
        <r>
          <rPr>
            <sz val="9"/>
            <color indexed="81"/>
            <rFont val="Tahoma"/>
            <family val="2"/>
            <charset val="238"/>
          </rPr>
          <t xml:space="preserve">nákup nového užitk. vozu pro mater. zabezpečení výuky (dosavadní zcela dožil) 
</t>
        </r>
      </text>
    </comment>
    <comment ref="X36" authorId="2" guid="{EA307458-0173-4D98-8476-EDF58BBD9E9F}" shapeId="0" xr:uid="{0B3AF5D8-9C79-4F2E-A998-2F7926437ABE}">
      <text>
        <r>
          <rPr>
            <b/>
            <sz val="9"/>
            <color indexed="81"/>
            <rFont val="Tahoma"/>
            <family val="2"/>
            <charset val="238"/>
          </rPr>
          <t>Beskydová Sabina Ing.:</t>
        </r>
        <r>
          <rPr>
            <sz val="9"/>
            <color indexed="81"/>
            <rFont val="Tahoma"/>
            <family val="2"/>
            <charset val="238"/>
          </rPr>
          <t xml:space="preserve">
mzd odb.uč.
</t>
        </r>
      </text>
    </comment>
    <comment ref="I41" authorId="2" guid="{6D87A1DE-59BA-4E2B-9B21-AC2AA3A2DE82}" shapeId="0" xr:uid="{3CA7E63C-D26D-4955-951C-3B90265CE3A3}">
      <text>
        <r>
          <rPr>
            <b/>
            <sz val="9"/>
            <color indexed="81"/>
            <rFont val="Tahoma"/>
            <family val="2"/>
            <charset val="238"/>
          </rPr>
          <t>Beskydová Sabina Ing.:</t>
        </r>
        <r>
          <rPr>
            <sz val="9"/>
            <color indexed="81"/>
            <rFont val="Tahoma"/>
            <family val="2"/>
            <charset val="238"/>
          </rPr>
          <t xml:space="preserve">
převod do investic - telefonní ústředna (ICT)
</t>
        </r>
      </text>
    </comment>
    <comment ref="X43" authorId="2" guid="{926ABF20-C936-4D9A-9479-662E2EC57E7C}" shapeId="0" xr:uid="{5E7A73B8-E0B8-4444-AF89-CB2306C0122A}">
      <text>
        <r>
          <rPr>
            <b/>
            <sz val="9"/>
            <color indexed="81"/>
            <rFont val="Tahoma"/>
            <family val="2"/>
            <charset val="238"/>
          </rPr>
          <t>Beskydová Sabina Ing.:</t>
        </r>
        <r>
          <rPr>
            <sz val="9"/>
            <color indexed="81"/>
            <rFont val="Tahoma"/>
            <family val="2"/>
            <charset val="238"/>
          </rPr>
          <t xml:space="preserve">
mzd odb.uč.
</t>
        </r>
      </text>
    </comment>
    <comment ref="X44" authorId="2" guid="{F5FF9D1B-04B2-414C-9033-2A10A6B584C5}" shapeId="0" xr:uid="{F39D926A-E25D-4D2A-82FD-BF50A91B9A02}">
      <text>
        <r>
          <rPr>
            <b/>
            <sz val="9"/>
            <color indexed="81"/>
            <rFont val="Tahoma"/>
            <family val="2"/>
            <charset val="238"/>
          </rPr>
          <t>Beskydová Sabina Ing.:</t>
        </r>
        <r>
          <rPr>
            <sz val="9"/>
            <color indexed="81"/>
            <rFont val="Tahoma"/>
            <family val="2"/>
            <charset val="238"/>
          </rPr>
          <t xml:space="preserve">
mzd odb.uč.
</t>
        </r>
      </text>
    </comment>
    <comment ref="I45" authorId="3" guid="{2C82DC77-4B93-458F-95BE-6B46AD8BCCBE}" shapeId="0" xr:uid="{D5BE4418-39B5-4402-A28A-48581198FC39}">
      <text>
        <r>
          <rPr>
            <sz val="9"/>
            <color indexed="81"/>
            <rFont val="Tahoma"/>
            <family val="2"/>
            <charset val="238"/>
          </rPr>
          <t xml:space="preserve">příspěvek na opravy obráběcích strojů pro OV
</t>
        </r>
      </text>
    </comment>
    <comment ref="X45" authorId="2" guid="{9A457E71-5F1E-4384-8C59-EBF49C469B6B}" shapeId="0" xr:uid="{25FE27B2-1FCE-42F6-952C-5CF73664A27E}">
      <text>
        <r>
          <rPr>
            <b/>
            <sz val="9"/>
            <color indexed="81"/>
            <rFont val="Tahoma"/>
            <family val="2"/>
            <charset val="238"/>
          </rPr>
          <t>Beskydová Sabina Ing.:</t>
        </r>
        <r>
          <rPr>
            <sz val="9"/>
            <color indexed="81"/>
            <rFont val="Tahoma"/>
            <family val="2"/>
            <charset val="238"/>
          </rPr>
          <t xml:space="preserve">
mzd odb.uč.
</t>
        </r>
      </text>
    </comment>
    <comment ref="I53" authorId="3" guid="{EC48C662-7EBA-417B-A3BF-007BD0B77DB5}" shapeId="0" xr:uid="{8E15BC19-8A6A-4269-8D5B-6EE0916CE38E}">
      <text>
        <r>
          <rPr>
            <sz val="9"/>
            <color indexed="81"/>
            <rFont val="Tahoma"/>
            <family val="2"/>
            <charset val="238"/>
          </rPr>
          <t xml:space="preserve">tablety s příslušenstvím a SW na hromadnou správu zařízení Apple do nástavby učebny multimédií
</t>
        </r>
      </text>
    </comment>
    <comment ref="X53" authorId="2" guid="{9F5B0D21-C7D7-429D-A9DA-EA8E314E3549}" shapeId="0" xr:uid="{E3451FAD-6551-4F61-A00F-EAC7AEFBED7F}">
      <text>
        <r>
          <rPr>
            <b/>
            <sz val="9"/>
            <color indexed="81"/>
            <rFont val="Tahoma"/>
            <family val="2"/>
            <charset val="238"/>
          </rPr>
          <t>Beskydová Sabina Ing.:</t>
        </r>
        <r>
          <rPr>
            <sz val="9"/>
            <color indexed="81"/>
            <rFont val="Tahoma"/>
            <family val="2"/>
            <charset val="238"/>
          </rPr>
          <t xml:space="preserve">
mzd odb.uč.
</t>
        </r>
      </text>
    </comment>
    <comment ref="N54" authorId="3" guid="{D5BFCB6E-DC24-4330-B414-ECF157D8AAA4}" shapeId="0" xr:uid="{A47DA8F1-D17D-460A-BB8D-99FBB9FCC81F}">
      <text>
        <r>
          <rPr>
            <sz val="9"/>
            <color indexed="81"/>
            <rFont val="Tahoma"/>
            <family val="2"/>
            <charset val="238"/>
          </rPr>
          <t xml:space="preserve">pořízení svislé spodní frézky FS550 pro výuku oboru truhlář
</t>
        </r>
      </text>
    </comment>
    <comment ref="X54" authorId="2" guid="{A308A848-8935-43A0-9790-5061CDC78E53}" shapeId="0" xr:uid="{BB35AC5D-2A7F-4A11-8E08-5BCADA29654F}">
      <text>
        <r>
          <rPr>
            <b/>
            <sz val="9"/>
            <color indexed="81"/>
            <rFont val="Tahoma"/>
            <family val="2"/>
            <charset val="238"/>
          </rPr>
          <t>Beskydová Sabina Ing.:</t>
        </r>
        <r>
          <rPr>
            <sz val="9"/>
            <color indexed="81"/>
            <rFont val="Tahoma"/>
            <family val="2"/>
            <charset val="238"/>
          </rPr>
          <t xml:space="preserve">
mzd odb.uč.
</t>
        </r>
      </text>
    </comment>
    <comment ref="I55" authorId="3" guid="{00548024-2383-4EB9-ACBB-DB95F12C341A}" shapeId="0" xr:uid="{0FFAE439-DBD0-4AD5-A44E-954A34333E27}">
      <text>
        <r>
          <rPr>
            <sz val="9"/>
            <color indexed="81"/>
            <rFont val="Tahoma"/>
            <family val="2"/>
            <charset val="238"/>
          </rPr>
          <t xml:space="preserve">převod části příspěvku na vybavení nově rekonstruované budovy do investic
</t>
        </r>
      </text>
    </comment>
    <comment ref="N55" authorId="3" guid="{96C72FF9-1460-429B-92E3-DCBBDBB2B76A}" shapeId="0" xr:uid="{F16A27BD-66CF-49C1-9DD4-969BCC7AA25C}">
      <text>
        <r>
          <rPr>
            <sz val="9"/>
            <color indexed="81"/>
            <rFont val="Tahoma"/>
            <family val="2"/>
            <charset val="238"/>
          </rPr>
          <t xml:space="preserve">dovybavení odbor. učeben v objektu po REKO - převod z NIV
</t>
        </r>
      </text>
    </comment>
    <comment ref="X55" authorId="2" guid="{9709FBAE-53A6-4A7A-A2CF-ED3C9B578E5F}" shapeId="0" xr:uid="{00D711FC-1671-46C5-9C26-D7E188B62081}">
      <text>
        <r>
          <rPr>
            <b/>
            <sz val="9"/>
            <color indexed="81"/>
            <rFont val="Tahoma"/>
            <family val="2"/>
            <charset val="238"/>
          </rPr>
          <t>Beskydová Sabina Ing.:</t>
        </r>
        <r>
          <rPr>
            <sz val="9"/>
            <color indexed="81"/>
            <rFont val="Tahoma"/>
            <family val="2"/>
            <charset val="238"/>
          </rPr>
          <t xml:space="preserve">
mzd odb.uč.
</t>
        </r>
      </text>
    </comment>
    <comment ref="I64" authorId="3" guid="{AF032FD2-094D-47C6-A17F-6E6A35AF3854}" shapeId="0" xr:uid="{72562BF2-4351-4677-8FC1-06B27A710723}">
      <text>
        <r>
          <rPr>
            <sz val="9"/>
            <color indexed="81"/>
            <rFont val="Tahoma"/>
            <family val="2"/>
            <charset val="238"/>
          </rPr>
          <t xml:space="preserve">modernizace ICT vybavení -přeložka  síťových rozvodů, obměna počítačů, instalace W11
</t>
        </r>
      </text>
    </comment>
    <comment ref="X64" authorId="1" guid="{C30A9A1E-CCC0-4725-9A98-5CF74AFECB3A}" shapeId="0" xr:uid="{1AC7EC4A-AFD6-4EFC-972B-ED96C3B5F047}">
      <text>
        <r>
          <rPr>
            <b/>
            <sz val="9"/>
            <color indexed="81"/>
            <rFont val="Tahoma"/>
            <family val="2"/>
            <charset val="238"/>
          </rPr>
          <t>Kopřivová Alena:</t>
        </r>
        <r>
          <rPr>
            <sz val="9"/>
            <color indexed="81"/>
            <rFont val="Tahoma"/>
            <family val="2"/>
            <charset val="238"/>
          </rPr>
          <t xml:space="preserve">
práce zaměstnanců v době dovo-přeložka PC,instalace Win 11..., celkem 281 h
</t>
        </r>
        <r>
          <rPr>
            <b/>
            <sz val="9"/>
            <color indexed="81"/>
            <rFont val="Tahoma"/>
            <family val="2"/>
            <charset val="238"/>
          </rPr>
          <t>Beskydová Sabina Ing.:</t>
        </r>
        <r>
          <rPr>
            <sz val="9"/>
            <color indexed="81"/>
            <rFont val="Tahoma"/>
            <family val="2"/>
            <charset val="238"/>
          </rPr>
          <t xml:space="preserve">
526,900 mzdy odb.uč.
</t>
        </r>
      </text>
    </comment>
    <comment ref="N65" authorId="3" guid="{8EE28248-CDE1-42D6-8E9E-0584EEFE51CF}" shapeId="0" xr:uid="{E866F5D2-294F-442E-9A98-39FE8A5B22BC}">
      <text>
        <r>
          <rPr>
            <sz val="9"/>
            <color indexed="81"/>
            <rFont val="Tahoma"/>
            <family val="2"/>
            <charset val="238"/>
          </rPr>
          <t xml:space="preserve">ošetř. figurína dospělého s monitorem a ošetřovatelské nodely pro nácvik dílčích ošetřovatelských výkonů
</t>
        </r>
      </text>
    </comment>
  </commentList>
</comments>
</file>

<file path=xl/sharedStrings.xml><?xml version="1.0" encoding="utf-8"?>
<sst xmlns="http://schemas.openxmlformats.org/spreadsheetml/2006/main" count="183" uniqueCount="159">
  <si>
    <t>org.</t>
  </si>
  <si>
    <t>ODPA</t>
  </si>
  <si>
    <t>z toho kryté
odpisy</t>
  </si>
  <si>
    <t>Gymnázium Boženy Němcové, Hradec Králové, Pospíšilova tř. 324</t>
  </si>
  <si>
    <t>Gymnázium J. K. Tyla, Hradec Králové, Tylovo nábřeží 682</t>
  </si>
  <si>
    <t>Střední odborná škola veterinární, Hradec Králové-Kukleny, Pražská 68</t>
  </si>
  <si>
    <t>Střední průmyslová škola, Střední odborná škola a Střední odborné učiliště, Hradec Králové, Hradební 1029</t>
  </si>
  <si>
    <t>Střední odborná škola a Střední odborné učiliště, Hradec Králové, Vocelova 1338</t>
  </si>
  <si>
    <t>Střední uměleckoprůmyslová škola hudebních nástrojů a nábytku, Hradec Králové, 17. listopadu 1202</t>
  </si>
  <si>
    <t>Vyšší odborná škola zdravotnická a Střední zdravotnická škola, Hradec Králové, Komenského 234</t>
  </si>
  <si>
    <t>Střední škola technická a řemeslná, Nový Bydžov, Dr. M. Tyrše 112</t>
  </si>
  <si>
    <t>Střední škola služeb, obchodu a gastronomie, Hradec Králové, Velká 3</t>
  </si>
  <si>
    <t>Mateřská škola, Speciální základní škola a Praktická škola, Hradec Králové, Hradecká 1231</t>
  </si>
  <si>
    <t>Základní škola a Mateřská škola při Fakultní nemocnici, Hradec Králové, Sokolská třída 581</t>
  </si>
  <si>
    <t>Základní škola, Nový Bydžov, F. Palackého 1240</t>
  </si>
  <si>
    <t>Dětský domov a školní jídelna, Nechanice, Hrádecká 267</t>
  </si>
  <si>
    <t>Domov mládeže, internát a školní jídelna, Hradec Králové, Vocelova 1469/5</t>
  </si>
  <si>
    <t>Školní jídelna, Hradec Králové, Hradecká 1219</t>
  </si>
  <si>
    <t>Lepařovo gymnázium, Jičín, Jiráskova 30</t>
  </si>
  <si>
    <t>Gymnázium a Střední odborná škola pedagogická, Nová Paka, Kumburská 740</t>
  </si>
  <si>
    <t>Masarykova obchodní akademie, Jičín, 17. listopadu 220</t>
  </si>
  <si>
    <t>Střední škola zahradnická, Kopidlno, náměstí Hilmarovo 1</t>
  </si>
  <si>
    <t>Střední škola gastronomie a služeb, Nová Paka, Masarykovo nám. 2</t>
  </si>
  <si>
    <t>Vyšší odborná škola a  Střední průmyslová škola, Jičín, Pod Koželuhy 100</t>
  </si>
  <si>
    <t>Gymnázium, Broumov, Hradební 218</t>
  </si>
  <si>
    <t>Jiráskovo gymnázium, Náchod, Řezníčkova 451</t>
  </si>
  <si>
    <t>Střední škola řemeslná, Jaroměř, Studničkova 260</t>
  </si>
  <si>
    <t>Dětský domov, mateřská škola a školní jídelna, Broumov, třída Masarykova 246</t>
  </si>
  <si>
    <t>Gymnázium Františka Martina Pelcla, Rychnov nad Kněžnou, Hrdinů odboje 36</t>
  </si>
  <si>
    <t>Gymnázium, Dobruška, Pulická 779</t>
  </si>
  <si>
    <t>Obchodní akademie T. G. Masaryka, Kostelec nad Orlicí, Komenského 522</t>
  </si>
  <si>
    <t>Střední průmyslová škola elektrotechniky a informačních technologií, Dobruška, Čs. odboje 670</t>
  </si>
  <si>
    <t>Vyšší odborná škola a Střední průmyslová škola, Rychnov nad Kněžnou, U Stadionu 1166</t>
  </si>
  <si>
    <t>Základní škola a Praktická škola, Rychnov nad Kněžnou, Kolowratská 485</t>
  </si>
  <si>
    <t>Základní škola, Dobruška, Opočenská 115</t>
  </si>
  <si>
    <t>Gymnázium, Dvůr Králové nad Labem, nám. Odboje 304</t>
  </si>
  <si>
    <t>Gymnázium, Trutnov, Jiráskovo náměstí 325</t>
  </si>
  <si>
    <t>Střední průmyslová škola, Trutnov, Školní 101</t>
  </si>
  <si>
    <t>Základní škola logopedická a Mateřská škola logopedická, Choustníkovo Hradiště 161</t>
  </si>
  <si>
    <t>Základní škola a Praktická škola, Dvůr Králové nad Labem, Přemyslova 479</t>
  </si>
  <si>
    <t>Dětský domov, základní škola a školní jídelna, Dolní Lánov 240</t>
  </si>
  <si>
    <t>Dětský domov a školní jídelna, Vrchlabí, Žižkova 497</t>
  </si>
  <si>
    <t>CELKEM</t>
  </si>
  <si>
    <t>Dětský domov, Potštejn, Českých bratří 141</t>
  </si>
  <si>
    <t>částky v tis. Kč</t>
  </si>
  <si>
    <t xml:space="preserve">  rozpočet po úpravách</t>
  </si>
  <si>
    <t>úpr. přísp. na provoz
akt. odpisů</t>
  </si>
  <si>
    <t>Organizace zřízené Královéhradeckým krajem</t>
  </si>
  <si>
    <t>příspěvkové organizace</t>
  </si>
  <si>
    <t>příspěvek na provoz PO
5331</t>
  </si>
  <si>
    <t>FRR pro
školství</t>
  </si>
  <si>
    <t>ostatní 
odvody PO
kap. 14</t>
  </si>
  <si>
    <t>Navrhovaná změna:</t>
  </si>
  <si>
    <t>změna výdajů z kap. 14 celkem:</t>
  </si>
  <si>
    <t>tis. Kč</t>
  </si>
  <si>
    <t>Rekapitulace úprav souhrnných ukazatelů pro odvětví školství</t>
  </si>
  <si>
    <t>změna příspěvků na provoz PO</t>
  </si>
  <si>
    <t>změna ostatních běžných výdajů kap 14</t>
  </si>
  <si>
    <t>příjmy kap. 14 - ostatní odvody PO</t>
  </si>
  <si>
    <t>kapitálové příjmy kap. 14</t>
  </si>
  <si>
    <t>Střední průmyslová škola stavební, Hradec Králové, Pospíšilova tř. 787</t>
  </si>
  <si>
    <t>Gymnázium Jaroslava Žáka, Jaroměř, Lužická 423</t>
  </si>
  <si>
    <t>Česká lesnická akademie Trutnov-střední škola a vyšší odborná škola, Lesnická 9</t>
  </si>
  <si>
    <t>Základní škola a Mateřská škola při dětské léčebně, Jánské Lázně, Horní promenáda 268</t>
  </si>
  <si>
    <t>Mateřská škola, Základní škola a Praktická škola, Trutnov</t>
  </si>
  <si>
    <t>změny +/- z rozpočtu kraje (kap. 14)</t>
  </si>
  <si>
    <t>příspěvek na provoz po úpravě</t>
  </si>
  <si>
    <t>úpr. odvodu 
z FI (odpisy)</t>
  </si>
  <si>
    <t>invest. přísp. PO
pol. 
6351</t>
  </si>
  <si>
    <t>úpr. odvodu 
z FI celkem</t>
  </si>
  <si>
    <t>úpr. invest. přísp.  PO celkem</t>
  </si>
  <si>
    <t>úpr. přísp. na provoz
celkem</t>
  </si>
  <si>
    <t>kapitál. 
příjmy 
kap. 14</t>
  </si>
  <si>
    <t>úpravy odpisů dle odpis. plánů</t>
  </si>
  <si>
    <t>Rekapitulace výše změn</t>
  </si>
  <si>
    <t>Střední škola profesní přípravy, Hradec Králové, 17. listopadu 1212</t>
  </si>
  <si>
    <t xml:space="preserve">limit mzd.výdajů PO z přísp. na provoz </t>
  </si>
  <si>
    <t>ostatní běžné
výdaje 
kap. 14</t>
  </si>
  <si>
    <t>bod kom.</t>
  </si>
  <si>
    <t>Pedagogicko-psychologická poradna a SPC Královéhradeckého kraje, Hradec Králové, Na Okrouhlíku 1371</t>
  </si>
  <si>
    <t>Obchodní akademie, Střední odborná škola a Jazyková škola s právem státní jazykové zkoušky, Hradec Králové, Pospíšilova 365</t>
  </si>
  <si>
    <t>Praktická škola, Základní škola a Mateřská škola Josefa Zemana, Náchod, Jiráskova 461</t>
  </si>
  <si>
    <t>Mateřská škola, Trutnov, Na Struze 124</t>
  </si>
  <si>
    <t>Vyšší odborná škola, Střední škola, Základní škola a Mateřská škola, Hradec Králové, Štefánikova 549</t>
  </si>
  <si>
    <t>Střední škola řemesel a Základní škola, Hořice</t>
  </si>
  <si>
    <t>Gymnázium, Střední odborná škola a Vyšší odborná škola, Nový Bydžov, Komenského 77</t>
  </si>
  <si>
    <t>Střední škola strojírenská a elektrotechnická</t>
  </si>
  <si>
    <t>Základní škola a Praktická škola, Broumov, Kladská 164</t>
  </si>
  <si>
    <t>příspěvek na invest. PO</t>
  </si>
  <si>
    <t>příjmy kap. 14 z odvodů PO z fondů investic</t>
  </si>
  <si>
    <t>změna příspěvků na investice PO z kap. 14</t>
  </si>
  <si>
    <t>Zemědělská akademie a Gymnázium Hořice - střední škola a vyšší odborná škola, příspěvková organizace</t>
  </si>
  <si>
    <t>Základní škola a Praktická škola, Jičín</t>
  </si>
  <si>
    <t>Střední průmyslová škola Otty Wichterleho, příspěvková organizace</t>
  </si>
  <si>
    <t xml:space="preserve">Střední průmyslová škola stavební a Obchodní akademie arch. Jana Letzela, příspěvková organizace </t>
  </si>
  <si>
    <t>Střední průmyslová škola, Odborná škola a Základní škola, Nové Město nad Metují, Československé armády 376</t>
  </si>
  <si>
    <t>Střední zemědělská škola a Střední odborné učiliště chladicí a klimatizační techniky, Kostelec nad Orlicí</t>
  </si>
  <si>
    <t>Krkonošské gymnázium a Střední odborná škola</t>
  </si>
  <si>
    <t>Vyšší odborná škola zdravotnická, Střední zdravotnická škola a Obchodní akademie, Trutnov</t>
  </si>
  <si>
    <t>Střední škola a Základní škola Sluneční, Hostinné</t>
  </si>
  <si>
    <t>Speciální základní škola Augustina Bartoše</t>
  </si>
  <si>
    <t>úprava specif. ukazatelů PO</t>
  </si>
  <si>
    <t>Střední uměleckoprůmyslová škola sochařská a kamenická, Hořice, příspěvková organizace</t>
  </si>
  <si>
    <t>Dětský domov, Základní škola speciální a Praktická škola Jaroměř, Palackého 142</t>
  </si>
  <si>
    <t>Střední průmyslová škola a Střední odborná škola, Dvůr Králové nad Labem, příspěvková organizace</t>
  </si>
  <si>
    <t>Střední škola hotelnictví, řemesel a gastronomie, Trutnov, příspěvková organizace</t>
  </si>
  <si>
    <t>limit na pohoštění a dary</t>
  </si>
  <si>
    <t xml:space="preserve">změna-limit mzd.výdajů PO z přísp. na provoz </t>
  </si>
  <si>
    <t>individ, úpravy příspěvků včetně nostrifikace vysvědčení</t>
  </si>
  <si>
    <t>IČO</t>
  </si>
  <si>
    <t>06668364</t>
  </si>
  <si>
    <t>06668151</t>
  </si>
  <si>
    <t>87815</t>
  </si>
  <si>
    <t>06668224</t>
  </si>
  <si>
    <t xml:space="preserve"> +/-změna limitu výdajů na pohoštění a dary</t>
  </si>
  <si>
    <t xml:space="preserve">     Specifický ukazatel</t>
  </si>
  <si>
    <t xml:space="preserve">    Specifický ukazatel</t>
  </si>
  <si>
    <t>změna celkem</t>
  </si>
  <si>
    <t>zapojení příjmů - odvodů dotací do SR</t>
  </si>
  <si>
    <t>Předkládaná změna výdajů pro odvětví školství</t>
  </si>
  <si>
    <t>Základní škola Vrchlabí, Krkonošská 230, příspěvková organizace</t>
  </si>
  <si>
    <t>f.</t>
  </si>
  <si>
    <t>i.</t>
  </si>
  <si>
    <t>změna běžných výdajů kap 14 na kofi</t>
  </si>
  <si>
    <t>Královéhradecký krajský institut pro vzdělávání a inovace – školské zařízení pro DVPP a středisko služeb školám, příspěvková organizace</t>
  </si>
  <si>
    <t>jen kap.14</t>
  </si>
  <si>
    <t>neinestiční transfery obcím</t>
  </si>
  <si>
    <t>zvýšení daňových příjmů kraje</t>
  </si>
  <si>
    <t>odvody 
z FI PO
kap. 14</t>
  </si>
  <si>
    <t>úhrada licencí progr. vybavení Microsoft</t>
  </si>
  <si>
    <t>nedaňové příjmy 
p. 2324, spr. poplatky</t>
  </si>
  <si>
    <t>nedaňové příjmy p. 2329 a spr. poplatky</t>
  </si>
  <si>
    <t xml:space="preserve">odvod z fondu inv.
</t>
  </si>
  <si>
    <t>přísp. na provoz 2025 celkem</t>
  </si>
  <si>
    <t>odvod z fondu inv.
2025</t>
  </si>
  <si>
    <t>BV na kofi a předfi školství</t>
  </si>
  <si>
    <t xml:space="preserve">  rozpočet před změnou (po Z 8.9.2025)</t>
  </si>
  <si>
    <t>Úprava ukazatelů PO školství pro rok 2025 - Rada 29.9.2025, Zastupitelstvo 20.10.2025</t>
  </si>
  <si>
    <t>podpora žáků učeb. oborů a stud. VOŠ (9-12)</t>
  </si>
  <si>
    <t>investice
kap.14 indiv. úpravy</t>
  </si>
  <si>
    <t>individ. úpravy přísp. na provoz</t>
  </si>
  <si>
    <t>mzdy odborných učitelů podp. 
oborů (9-12)</t>
  </si>
  <si>
    <t>Rekapitulace výše navržených úprav ukazatelů rozpočtu odvětví školství z vlastních prostředků rozpočtu kraje</t>
  </si>
  <si>
    <t>Rada 29.9.2025, Zastupitelstvo 20.10.2025</t>
  </si>
  <si>
    <t>invest. příspěvek PO  
z kap. 14</t>
  </si>
  <si>
    <t xml:space="preserve">investice
kap.14 </t>
  </si>
  <si>
    <t>Dětský domov Naděje, příspěvková organizace</t>
  </si>
  <si>
    <t>B.1</t>
  </si>
  <si>
    <t>B.2</t>
  </si>
  <si>
    <t>B.3</t>
  </si>
  <si>
    <t>B.4</t>
  </si>
  <si>
    <t>mzdy odborných učitelů podp. oborů
 (9.-12.)</t>
  </si>
  <si>
    <t>podpora žáků učeb. oborů a stud. VOŠ (9.-12.)</t>
  </si>
  <si>
    <t>B.7</t>
  </si>
  <si>
    <t>B.5</t>
  </si>
  <si>
    <t>B.6</t>
  </si>
  <si>
    <t>změna příjmů z kap. 14 celkem:</t>
  </si>
  <si>
    <t>tab. 4.a</t>
  </si>
  <si>
    <t>tab. 4.b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</si>
</sst>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"/>
    <numFmt numFmtId="165" formatCode="0.0"/>
    <numFmt numFmtId="166" formatCode="#,##0.000"/>
    <numFmt numFmtId="167" formatCode="0.000"/>
    <numFmt numFmtId="168" formatCode="00000"/>
    <numFmt numFmtId="169" formatCode="0.00000"/>
    <numFmt numFmtId="170" formatCode="#,##0.00000"/>
  </numFmts>
  <fonts count="3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Times New Roman CE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name val="Times New Roman CE"/>
      <family val="1"/>
      <charset val="238"/>
    </font>
    <font>
      <b/>
      <sz val="11"/>
      <name val="Times New Roman CE"/>
      <charset val="238"/>
    </font>
    <font>
      <b/>
      <sz val="11"/>
      <name val="Arial"/>
      <family val="2"/>
      <charset val="238"/>
    </font>
    <font>
      <b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9"/>
      <name val="Arial"/>
      <family val="2"/>
      <charset val="238"/>
    </font>
    <font>
      <sz val="9"/>
      <name val="Times New Roman"/>
      <family val="1"/>
      <charset val="238"/>
    </font>
    <font>
      <b/>
      <sz val="11"/>
      <color rgb="FF000000"/>
      <name val="Times New Roman CE"/>
      <family val="1"/>
      <charset val="238"/>
    </font>
    <font>
      <sz val="10"/>
      <color rgb="FF000000"/>
      <name val="Arial"/>
      <family val="2"/>
      <charset val="238"/>
    </font>
    <font>
      <b/>
      <sz val="11"/>
      <color rgb="FF000000"/>
      <name val="Times New Roman CE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8"/>
      <name val="Times New Roman CE"/>
      <family val="1"/>
      <charset val="238"/>
    </font>
    <font>
      <sz val="8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0"/>
      <name val="Times New Roman CE"/>
    </font>
    <font>
      <b/>
      <sz val="12"/>
      <color indexed="8"/>
      <name val="Calibri"/>
      <family val="2"/>
      <charset val="238"/>
    </font>
    <font>
      <b/>
      <sz val="9"/>
      <color indexed="81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CC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404">
    <xf numFmtId="0" fontId="0" fillId="0" borderId="0" xfId="0"/>
    <xf numFmtId="0" fontId="4" fillId="2" borderId="4" xfId="1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22" xfId="0" applyBorder="1"/>
    <xf numFmtId="0" fontId="12" fillId="0" borderId="0" xfId="1" applyFont="1"/>
    <xf numFmtId="0" fontId="5" fillId="0" borderId="1" xfId="1" applyFont="1" applyFill="1" applyBorder="1" applyAlignment="1">
      <alignment horizontal="center" vertical="center"/>
    </xf>
    <xf numFmtId="0" fontId="2" fillId="0" borderId="0" xfId="2"/>
    <xf numFmtId="0" fontId="13" fillId="0" borderId="0" xfId="2" applyFont="1" applyAlignment="1">
      <alignment horizontal="right"/>
    </xf>
    <xf numFmtId="0" fontId="5" fillId="0" borderId="0" xfId="2" applyFont="1" applyAlignment="1">
      <alignment horizontal="right"/>
    </xf>
    <xf numFmtId="0" fontId="8" fillId="0" borderId="0" xfId="2" applyFont="1"/>
    <xf numFmtId="0" fontId="5" fillId="0" borderId="21" xfId="2" applyFont="1" applyBorder="1" applyAlignment="1">
      <alignment horizontal="center"/>
    </xf>
    <xf numFmtId="0" fontId="5" fillId="0" borderId="29" xfId="2" applyFont="1" applyBorder="1" applyAlignment="1">
      <alignment horizontal="center" vertical="center" wrapText="1"/>
    </xf>
    <xf numFmtId="0" fontId="5" fillId="0" borderId="30" xfId="2" applyFont="1" applyBorder="1" applyAlignment="1">
      <alignment horizontal="center" vertical="center" wrapText="1"/>
    </xf>
    <xf numFmtId="0" fontId="5" fillId="0" borderId="21" xfId="2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/>
    </xf>
    <xf numFmtId="0" fontId="5" fillId="0" borderId="9" xfId="2" applyFont="1" applyBorder="1"/>
    <xf numFmtId="0" fontId="5" fillId="0" borderId="9" xfId="2" applyFont="1" applyBorder="1" applyAlignment="1">
      <alignment wrapText="1"/>
    </xf>
    <xf numFmtId="0" fontId="2" fillId="0" borderId="33" xfId="2" applyBorder="1"/>
    <xf numFmtId="0" fontId="5" fillId="0" borderId="14" xfId="2" applyFont="1" applyBorder="1"/>
    <xf numFmtId="0" fontId="4" fillId="0" borderId="0" xfId="2" applyFont="1" applyFill="1" applyBorder="1"/>
    <xf numFmtId="0" fontId="5" fillId="0" borderId="0" xfId="2" applyFont="1" applyFill="1" applyBorder="1" applyAlignment="1">
      <alignment horizontal="right"/>
    </xf>
    <xf numFmtId="0" fontId="5" fillId="0" borderId="0" xfId="2" applyFont="1"/>
    <xf numFmtId="0" fontId="2" fillId="0" borderId="0" xfId="1"/>
    <xf numFmtId="0" fontId="16" fillId="0" borderId="0" xfId="1" applyFont="1"/>
    <xf numFmtId="0" fontId="2" fillId="0" borderId="0" xfId="1" applyAlignment="1"/>
    <xf numFmtId="0" fontId="0" fillId="0" borderId="0" xfId="0" applyAlignment="1">
      <alignment horizontal="center" vertical="center"/>
    </xf>
    <xf numFmtId="164" fontId="0" fillId="0" borderId="0" xfId="0" applyNumberFormat="1"/>
    <xf numFmtId="166" fontId="0" fillId="0" borderId="0" xfId="0" applyNumberFormat="1"/>
    <xf numFmtId="164" fontId="1" fillId="0" borderId="0" xfId="0" applyNumberFormat="1" applyFont="1" applyAlignment="1">
      <alignment horizontal="center"/>
    </xf>
    <xf numFmtId="0" fontId="8" fillId="0" borderId="0" xfId="0" applyFont="1" applyAlignment="1">
      <alignment vertical="top"/>
    </xf>
    <xf numFmtId="165" fontId="12" fillId="0" borderId="26" xfId="0" applyNumberFormat="1" applyFont="1" applyFill="1" applyBorder="1" applyAlignment="1">
      <alignment horizontal="left" vertical="center"/>
    </xf>
    <xf numFmtId="164" fontId="4" fillId="0" borderId="3" xfId="0" applyNumberFormat="1" applyFont="1" applyFill="1" applyBorder="1" applyAlignment="1">
      <alignment horizontal="center" vertical="center" wrapText="1"/>
    </xf>
    <xf numFmtId="0" fontId="2" fillId="0" borderId="31" xfId="2" applyBorder="1" applyAlignment="1">
      <alignment horizontal="center"/>
    </xf>
    <xf numFmtId="0" fontId="2" fillId="0" borderId="31" xfId="2" applyFont="1" applyBorder="1" applyAlignment="1">
      <alignment horizontal="center"/>
    </xf>
    <xf numFmtId="0" fontId="17" fillId="0" borderId="2" xfId="1" applyFont="1" applyBorder="1" applyAlignment="1">
      <alignment horizontal="center" vertical="center"/>
    </xf>
    <xf numFmtId="0" fontId="0" fillId="0" borderId="41" xfId="0" applyBorder="1"/>
    <xf numFmtId="164" fontId="0" fillId="3" borderId="26" xfId="0" applyNumberFormat="1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17" fillId="0" borderId="29" xfId="2" applyFont="1" applyBorder="1" applyAlignment="1">
      <alignment horizontal="center" vertical="center" wrapText="1"/>
    </xf>
    <xf numFmtId="2" fontId="0" fillId="0" borderId="0" xfId="0" applyNumberFormat="1"/>
    <xf numFmtId="2" fontId="0" fillId="0" borderId="0" xfId="0" applyNumberFormat="1" applyAlignment="1">
      <alignment horizontal="right"/>
    </xf>
    <xf numFmtId="4" fontId="0" fillId="0" borderId="0" xfId="0" applyNumberFormat="1"/>
    <xf numFmtId="4" fontId="0" fillId="3" borderId="5" xfId="0" applyNumberFormat="1" applyFill="1" applyBorder="1" applyAlignment="1">
      <alignment horizontal="center" vertical="center"/>
    </xf>
    <xf numFmtId="4" fontId="0" fillId="0" borderId="21" xfId="0" applyNumberFormat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left" vertical="center"/>
    </xf>
    <xf numFmtId="4" fontId="3" fillId="0" borderId="24" xfId="0" applyNumberFormat="1" applyFont="1" applyFill="1" applyBorder="1" applyAlignment="1">
      <alignment horizontal="center" vertical="center" wrapText="1"/>
    </xf>
    <xf numFmtId="4" fontId="1" fillId="0" borderId="0" xfId="0" applyNumberFormat="1" applyFont="1"/>
    <xf numFmtId="4" fontId="5" fillId="0" borderId="3" xfId="0" applyNumberFormat="1" applyFont="1" applyFill="1" applyBorder="1" applyAlignment="1">
      <alignment horizontal="center" vertical="center" wrapText="1"/>
    </xf>
    <xf numFmtId="0" fontId="5" fillId="0" borderId="18" xfId="2" applyFont="1" applyBorder="1"/>
    <xf numFmtId="164" fontId="4" fillId="0" borderId="37" xfId="0" applyNumberFormat="1" applyFont="1" applyFill="1" applyBorder="1" applyAlignment="1">
      <alignment horizontal="center" vertical="center" wrapText="1"/>
    </xf>
    <xf numFmtId="1" fontId="2" fillId="0" borderId="10" xfId="1" applyNumberFormat="1" applyFont="1" applyFill="1" applyBorder="1" applyAlignment="1">
      <alignment horizontal="center" vertical="center"/>
    </xf>
    <xf numFmtId="1" fontId="2" fillId="0" borderId="16" xfId="1" applyNumberFormat="1" applyFont="1" applyBorder="1" applyAlignment="1">
      <alignment horizontal="center" vertical="center"/>
    </xf>
    <xf numFmtId="0" fontId="2" fillId="0" borderId="11" xfId="1" applyBorder="1" applyAlignment="1">
      <alignment horizontal="center" vertical="center"/>
    </xf>
    <xf numFmtId="0" fontId="2" fillId="0" borderId="17" xfId="1" applyBorder="1" applyAlignment="1">
      <alignment horizontal="center" vertical="center"/>
    </xf>
    <xf numFmtId="1" fontId="2" fillId="0" borderId="10" xfId="1" applyNumberFormat="1" applyFont="1" applyBorder="1" applyAlignment="1">
      <alignment horizontal="center" vertical="center"/>
    </xf>
    <xf numFmtId="1" fontId="2" fillId="0" borderId="12" xfId="1" applyNumberFormat="1" applyFont="1" applyBorder="1" applyAlignment="1">
      <alignment horizontal="center" vertical="center"/>
    </xf>
    <xf numFmtId="1" fontId="2" fillId="0" borderId="11" xfId="1" applyNumberFormat="1" applyBorder="1" applyAlignment="1">
      <alignment horizontal="center" vertical="center"/>
    </xf>
    <xf numFmtId="1" fontId="2" fillId="0" borderId="13" xfId="1" applyNumberFormat="1" applyBorder="1" applyAlignment="1">
      <alignment horizontal="center" vertical="center"/>
    </xf>
    <xf numFmtId="4" fontId="0" fillId="0" borderId="0" xfId="0" applyNumberFormat="1"/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center" vertical="center" wrapText="1"/>
    </xf>
    <xf numFmtId="167" fontId="14" fillId="0" borderId="31" xfId="2" applyNumberFormat="1" applyFont="1" applyBorder="1"/>
    <xf numFmtId="167" fontId="14" fillId="0" borderId="32" xfId="2" applyNumberFormat="1" applyFont="1" applyBorder="1"/>
    <xf numFmtId="167" fontId="2" fillId="0" borderId="32" xfId="2" applyNumberFormat="1" applyBorder="1"/>
    <xf numFmtId="167" fontId="15" fillId="0" borderId="31" xfId="2" applyNumberFormat="1" applyFont="1" applyBorder="1"/>
    <xf numFmtId="167" fontId="2" fillId="0" borderId="32" xfId="2" applyNumberFormat="1" applyFill="1" applyBorder="1"/>
    <xf numFmtId="167" fontId="2" fillId="0" borderId="44" xfId="2" applyNumberFormat="1" applyBorder="1"/>
    <xf numFmtId="167" fontId="2" fillId="0" borderId="45" xfId="2" applyNumberFormat="1" applyBorder="1"/>
    <xf numFmtId="167" fontId="2" fillId="0" borderId="33" xfId="2" applyNumberFormat="1" applyBorder="1"/>
    <xf numFmtId="167" fontId="2" fillId="0" borderId="34" xfId="2" applyNumberFormat="1" applyBorder="1"/>
    <xf numFmtId="2" fontId="0" fillId="0" borderId="0" xfId="0" applyNumberFormat="1" applyFont="1"/>
    <xf numFmtId="2" fontId="0" fillId="0" borderId="0" xfId="0" applyNumberFormat="1" applyFont="1" applyAlignment="1">
      <alignment horizontal="right"/>
    </xf>
    <xf numFmtId="166" fontId="11" fillId="3" borderId="4" xfId="0" applyNumberFormat="1" applyFont="1" applyFill="1" applyBorder="1" applyAlignment="1">
      <alignment horizontal="left"/>
    </xf>
    <xf numFmtId="1" fontId="2" fillId="0" borderId="6" xfId="1" applyNumberFormat="1" applyFont="1" applyFill="1" applyBorder="1" applyAlignment="1">
      <alignment horizontal="center" vertical="center"/>
    </xf>
    <xf numFmtId="1" fontId="2" fillId="0" borderId="7" xfId="1" applyNumberFormat="1" applyFont="1" applyFill="1" applyBorder="1" applyAlignment="1">
      <alignment horizontal="center" vertical="center"/>
    </xf>
    <xf numFmtId="1" fontId="2" fillId="0" borderId="11" xfId="1" applyNumberFormat="1" applyFont="1" applyFill="1" applyBorder="1" applyAlignment="1">
      <alignment horizontal="center" vertical="center"/>
    </xf>
    <xf numFmtId="0" fontId="2" fillId="0" borderId="11" xfId="1" applyFont="1" applyFill="1" applyBorder="1" applyAlignment="1">
      <alignment horizontal="center" vertical="center"/>
    </xf>
    <xf numFmtId="1" fontId="2" fillId="0" borderId="12" xfId="1" applyNumberFormat="1" applyFont="1" applyFill="1" applyBorder="1" applyAlignment="1">
      <alignment horizontal="center" vertical="center"/>
    </xf>
    <xf numFmtId="1" fontId="2" fillId="0" borderId="13" xfId="1" applyNumberFormat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/>
    </xf>
    <xf numFmtId="1" fontId="2" fillId="0" borderId="19" xfId="1" applyNumberFormat="1" applyFont="1" applyFill="1" applyBorder="1" applyAlignment="1">
      <alignment horizontal="center" vertical="center"/>
    </xf>
    <xf numFmtId="1" fontId="2" fillId="0" borderId="20" xfId="1" applyNumberFormat="1" applyFont="1" applyFill="1" applyBorder="1" applyAlignment="1">
      <alignment horizontal="center" vertical="center"/>
    </xf>
    <xf numFmtId="1" fontId="2" fillId="0" borderId="16" xfId="1" applyNumberFormat="1" applyFont="1" applyFill="1" applyBorder="1" applyAlignment="1">
      <alignment horizontal="center" vertical="center"/>
    </xf>
    <xf numFmtId="1" fontId="2" fillId="0" borderId="17" xfId="1" applyNumberFormat="1" applyFont="1" applyFill="1" applyBorder="1" applyAlignment="1">
      <alignment horizontal="center" vertical="center"/>
    </xf>
    <xf numFmtId="0" fontId="0" fillId="4" borderId="0" xfId="0" applyFill="1"/>
    <xf numFmtId="0" fontId="3" fillId="4" borderId="3" xfId="1" applyFont="1" applyFill="1" applyBorder="1" applyAlignment="1">
      <alignment horizontal="center" vertical="center" wrapText="1"/>
    </xf>
    <xf numFmtId="0" fontId="0" fillId="4" borderId="22" xfId="0" applyFill="1" applyBorder="1"/>
    <xf numFmtId="0" fontId="6" fillId="4" borderId="9" xfId="1" applyNumberFormat="1" applyFont="1" applyFill="1" applyBorder="1" applyAlignment="1">
      <alignment horizontal="left" vertical="center" wrapText="1"/>
    </xf>
    <xf numFmtId="0" fontId="18" fillId="5" borderId="9" xfId="0" applyFont="1" applyFill="1" applyBorder="1" applyAlignment="1">
      <alignment horizontal="left" vertical="center" wrapText="1"/>
    </xf>
    <xf numFmtId="0" fontId="7" fillId="4" borderId="9" xfId="1" applyNumberFormat="1" applyFont="1" applyFill="1" applyBorder="1" applyAlignment="1">
      <alignment horizontal="left" vertical="center" wrapText="1"/>
    </xf>
    <xf numFmtId="0" fontId="9" fillId="4" borderId="9" xfId="1" applyNumberFormat="1" applyFont="1" applyFill="1" applyBorder="1" applyAlignment="1">
      <alignment horizontal="left" vertical="center" wrapText="1"/>
    </xf>
    <xf numFmtId="0" fontId="7" fillId="4" borderId="8" xfId="1" applyNumberFormat="1" applyFont="1" applyFill="1" applyBorder="1" applyAlignment="1">
      <alignment horizontal="left" vertical="center" wrapText="1"/>
    </xf>
    <xf numFmtId="0" fontId="7" fillId="5" borderId="9" xfId="1" applyNumberFormat="1" applyFont="1" applyFill="1" applyBorder="1" applyAlignment="1">
      <alignment horizontal="left" vertical="center" wrapText="1"/>
    </xf>
    <xf numFmtId="0" fontId="7" fillId="5" borderId="14" xfId="1" applyNumberFormat="1" applyFont="1" applyFill="1" applyBorder="1" applyAlignment="1">
      <alignment horizontal="left" vertical="center" wrapText="1"/>
    </xf>
    <xf numFmtId="0" fontId="7" fillId="5" borderId="8" xfId="1" applyNumberFormat="1" applyFont="1" applyFill="1" applyBorder="1" applyAlignment="1">
      <alignment horizontal="left" vertical="center" wrapText="1"/>
    </xf>
    <xf numFmtId="0" fontId="7" fillId="5" borderId="15" xfId="0" applyFont="1" applyFill="1" applyBorder="1" applyAlignment="1">
      <alignment vertical="top" wrapText="1"/>
    </xf>
    <xf numFmtId="0" fontId="7" fillId="4" borderId="14" xfId="1" applyNumberFormat="1" applyFont="1" applyFill="1" applyBorder="1" applyAlignment="1">
      <alignment horizontal="left" vertical="center" wrapText="1"/>
    </xf>
    <xf numFmtId="0" fontId="7" fillId="4" borderId="18" xfId="1" applyNumberFormat="1" applyFont="1" applyFill="1" applyBorder="1" applyAlignment="1">
      <alignment horizontal="left" vertical="center" wrapText="1"/>
    </xf>
    <xf numFmtId="0" fontId="10" fillId="4" borderId="9" xfId="0" applyFont="1" applyFill="1" applyBorder="1" applyAlignment="1">
      <alignment wrapText="1"/>
    </xf>
    <xf numFmtId="0" fontId="7" fillId="4" borderId="21" xfId="1" applyNumberFormat="1" applyFont="1" applyFill="1" applyBorder="1" applyAlignment="1">
      <alignment horizontal="left" vertical="center" wrapText="1"/>
    </xf>
    <xf numFmtId="0" fontId="7" fillId="4" borderId="0" xfId="1" applyNumberFormat="1" applyFont="1" applyFill="1" applyBorder="1" applyAlignment="1">
      <alignment horizontal="left" vertical="center" wrapText="1"/>
    </xf>
    <xf numFmtId="0" fontId="2" fillId="0" borderId="17" xfId="1" applyFont="1" applyFill="1" applyBorder="1" applyAlignment="1">
      <alignment horizontal="center" vertical="center"/>
    </xf>
    <xf numFmtId="1" fontId="2" fillId="0" borderId="19" xfId="1" applyNumberFormat="1" applyFont="1" applyBorder="1" applyAlignment="1">
      <alignment horizontal="center" vertical="center"/>
    </xf>
    <xf numFmtId="0" fontId="2" fillId="0" borderId="20" xfId="1" applyBorder="1" applyAlignment="1">
      <alignment horizontal="center" vertical="center"/>
    </xf>
    <xf numFmtId="1" fontId="2" fillId="5" borderId="11" xfId="1" applyNumberFormat="1" applyFont="1" applyFill="1" applyBorder="1" applyAlignment="1">
      <alignment horizontal="center" vertical="center"/>
    </xf>
    <xf numFmtId="1" fontId="2" fillId="4" borderId="10" xfId="1" applyNumberFormat="1" applyFont="1" applyFill="1" applyBorder="1" applyAlignment="1">
      <alignment horizontal="center" vertical="center"/>
    </xf>
    <xf numFmtId="1" fontId="2" fillId="4" borderId="11" xfId="1" applyNumberFormat="1" applyFont="1" applyFill="1" applyBorder="1" applyAlignment="1">
      <alignment horizontal="center" vertical="center"/>
    </xf>
    <xf numFmtId="1" fontId="2" fillId="5" borderId="10" xfId="1" applyNumberFormat="1" applyFont="1" applyFill="1" applyBorder="1" applyAlignment="1">
      <alignment horizontal="center" vertical="center"/>
    </xf>
    <xf numFmtId="0" fontId="2" fillId="5" borderId="11" xfId="1" applyFont="1" applyFill="1" applyBorder="1" applyAlignment="1">
      <alignment horizontal="center" vertical="center"/>
    </xf>
    <xf numFmtId="4" fontId="4" fillId="0" borderId="3" xfId="1" applyNumberFormat="1" applyFont="1" applyBorder="1" applyAlignment="1">
      <alignment horizontal="center" vertical="center" wrapText="1"/>
    </xf>
    <xf numFmtId="166" fontId="12" fillId="0" borderId="37" xfId="0" applyNumberFormat="1" applyFont="1" applyFill="1" applyBorder="1" applyAlignment="1">
      <alignment horizontal="left" vertical="center"/>
    </xf>
    <xf numFmtId="2" fontId="0" fillId="0" borderId="0" xfId="0" applyNumberFormat="1" applyAlignment="1">
      <alignment horizontal="center" vertical="center"/>
    </xf>
    <xf numFmtId="0" fontId="20" fillId="5" borderId="9" xfId="0" applyFont="1" applyFill="1" applyBorder="1" applyAlignment="1">
      <alignment horizontal="left" vertical="center" wrapText="1"/>
    </xf>
    <xf numFmtId="167" fontId="2" fillId="0" borderId="0" xfId="1" applyNumberFormat="1"/>
    <xf numFmtId="166" fontId="0" fillId="0" borderId="19" xfId="0" applyNumberFormat="1" applyBorder="1"/>
    <xf numFmtId="166" fontId="21" fillId="0" borderId="27" xfId="0" applyNumberFormat="1" applyFont="1" applyBorder="1" applyAlignment="1">
      <alignment horizontal="center" vertical="center"/>
    </xf>
    <xf numFmtId="166" fontId="21" fillId="0" borderId="8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66" fontId="21" fillId="0" borderId="29" xfId="0" applyNumberFormat="1" applyFont="1" applyBorder="1" applyAlignment="1">
      <alignment horizontal="center" vertical="center"/>
    </xf>
    <xf numFmtId="166" fontId="21" fillId="0" borderId="21" xfId="0" applyNumberFormat="1" applyFont="1" applyBorder="1" applyAlignment="1">
      <alignment horizontal="center" vertical="center"/>
    </xf>
    <xf numFmtId="166" fontId="21" fillId="0" borderId="31" xfId="0" applyNumberFormat="1" applyFont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166" fontId="21" fillId="0" borderId="50" xfId="0" applyNumberFormat="1" applyFont="1" applyBorder="1" applyAlignment="1">
      <alignment horizontal="center" vertical="center"/>
    </xf>
    <xf numFmtId="166" fontId="21" fillId="0" borderId="15" xfId="0" applyNumberFormat="1" applyFont="1" applyBorder="1" applyAlignment="1">
      <alignment horizontal="center" vertical="center"/>
    </xf>
    <xf numFmtId="2" fontId="14" fillId="0" borderId="0" xfId="0" applyNumberFormat="1" applyFont="1" applyFill="1" applyAlignment="1">
      <alignment horizontal="center" vertical="center"/>
    </xf>
    <xf numFmtId="166" fontId="21" fillId="0" borderId="33" xfId="0" applyNumberFormat="1" applyFont="1" applyBorder="1" applyAlignment="1">
      <alignment horizontal="center" vertical="center"/>
    </xf>
    <xf numFmtId="166" fontId="21" fillId="0" borderId="14" xfId="0" applyNumberFormat="1" applyFont="1" applyBorder="1" applyAlignment="1">
      <alignment horizontal="center" vertical="center"/>
    </xf>
    <xf numFmtId="166" fontId="21" fillId="0" borderId="0" xfId="0" applyNumberFormat="1" applyFont="1" applyAlignment="1">
      <alignment horizontal="center"/>
    </xf>
    <xf numFmtId="2" fontId="14" fillId="0" borderId="0" xfId="0" applyNumberFormat="1" applyFont="1" applyAlignment="1">
      <alignment horizontal="center"/>
    </xf>
    <xf numFmtId="166" fontId="1" fillId="0" borderId="22" xfId="0" applyNumberFormat="1" applyFont="1" applyBorder="1" applyAlignment="1">
      <alignment horizontal="center" vertical="center"/>
    </xf>
    <xf numFmtId="166" fontId="0" fillId="0" borderId="30" xfId="0" applyNumberFormat="1" applyBorder="1" applyAlignment="1">
      <alignment horizontal="center" vertical="center"/>
    </xf>
    <xf numFmtId="166" fontId="0" fillId="0" borderId="21" xfId="0" applyNumberFormat="1" applyBorder="1" applyAlignment="1">
      <alignment horizontal="center" vertical="center"/>
    </xf>
    <xf numFmtId="166" fontId="12" fillId="0" borderId="6" xfId="1" applyNumberFormat="1" applyFont="1" applyBorder="1" applyAlignment="1">
      <alignment horizontal="center" vertical="center"/>
    </xf>
    <xf numFmtId="166" fontId="2" fillId="0" borderId="28" xfId="1" applyNumberFormat="1" applyFont="1" applyBorder="1" applyAlignment="1">
      <alignment horizontal="center" vertical="center"/>
    </xf>
    <xf numFmtId="166" fontId="12" fillId="0" borderId="11" xfId="1" applyNumberFormat="1" applyFont="1" applyBorder="1" applyAlignment="1">
      <alignment horizontal="center" vertical="center"/>
    </xf>
    <xf numFmtId="166" fontId="12" fillId="0" borderId="8" xfId="1" applyNumberFormat="1" applyFont="1" applyBorder="1" applyAlignment="1">
      <alignment horizontal="center" vertical="center"/>
    </xf>
    <xf numFmtId="166" fontId="2" fillId="0" borderId="32" xfId="1" applyNumberFormat="1" applyFont="1" applyBorder="1" applyAlignment="1">
      <alignment horizontal="center" vertical="center"/>
    </xf>
    <xf numFmtId="166" fontId="12" fillId="0" borderId="9" xfId="1" applyNumberFormat="1" applyFont="1" applyBorder="1" applyAlignment="1">
      <alignment horizontal="center" vertical="center"/>
    </xf>
    <xf numFmtId="166" fontId="12" fillId="0" borderId="6" xfId="1" applyNumberFormat="1" applyFont="1" applyFill="1" applyBorder="1" applyAlignment="1">
      <alignment horizontal="center" vertical="center"/>
    </xf>
    <xf numFmtId="166" fontId="2" fillId="0" borderId="32" xfId="1" applyNumberFormat="1" applyFont="1" applyFill="1" applyBorder="1" applyAlignment="1">
      <alignment horizontal="center" vertical="center"/>
    </xf>
    <xf numFmtId="166" fontId="12" fillId="0" borderId="11" xfId="1" applyNumberFormat="1" applyFont="1" applyFill="1" applyBorder="1" applyAlignment="1">
      <alignment horizontal="center" vertical="center"/>
    </xf>
    <xf numFmtId="166" fontId="12" fillId="0" borderId="9" xfId="1" applyNumberFormat="1" applyFont="1" applyFill="1" applyBorder="1" applyAlignment="1">
      <alignment horizontal="center" vertical="center"/>
    </xf>
    <xf numFmtId="166" fontId="14" fillId="4" borderId="49" xfId="0" applyNumberFormat="1" applyFont="1" applyFill="1" applyBorder="1" applyAlignment="1">
      <alignment horizontal="center" vertical="center"/>
    </xf>
    <xf numFmtId="166" fontId="12" fillId="0" borderId="41" xfId="1" applyNumberFormat="1" applyFont="1" applyFill="1" applyBorder="1" applyAlignment="1">
      <alignment horizontal="center" vertical="center"/>
    </xf>
    <xf numFmtId="166" fontId="21" fillId="4" borderId="40" xfId="0" applyNumberFormat="1" applyFont="1" applyFill="1" applyBorder="1" applyAlignment="1">
      <alignment horizontal="center" vertical="center"/>
    </xf>
    <xf numFmtId="166" fontId="21" fillId="0" borderId="10" xfId="0" applyNumberFormat="1" applyFont="1" applyBorder="1" applyAlignment="1">
      <alignment horizontal="center" vertical="center"/>
    </xf>
    <xf numFmtId="166" fontId="14" fillId="4" borderId="32" xfId="0" applyNumberFormat="1" applyFont="1" applyFill="1" applyBorder="1" applyAlignment="1">
      <alignment horizontal="center" vertical="center"/>
    </xf>
    <xf numFmtId="166" fontId="12" fillId="0" borderId="42" xfId="1" applyNumberFormat="1" applyFont="1" applyFill="1" applyBorder="1" applyAlignment="1">
      <alignment horizontal="center" vertical="center"/>
    </xf>
    <xf numFmtId="166" fontId="21" fillId="4" borderId="9" xfId="0" applyNumberFormat="1" applyFont="1" applyFill="1" applyBorder="1" applyAlignment="1">
      <alignment horizontal="center" vertical="center"/>
    </xf>
    <xf numFmtId="166" fontId="12" fillId="0" borderId="19" xfId="1" applyNumberFormat="1" applyFont="1" applyFill="1" applyBorder="1" applyAlignment="1">
      <alignment horizontal="center" vertical="center"/>
    </xf>
    <xf numFmtId="166" fontId="2" fillId="0" borderId="30" xfId="1" applyNumberFormat="1" applyFont="1" applyFill="1" applyBorder="1" applyAlignment="1">
      <alignment horizontal="center" vertical="center"/>
    </xf>
    <xf numFmtId="166" fontId="12" fillId="0" borderId="22" xfId="1" applyNumberFormat="1" applyFont="1" applyFill="1" applyBorder="1" applyAlignment="1">
      <alignment horizontal="center" vertical="center"/>
    </xf>
    <xf numFmtId="166" fontId="12" fillId="0" borderId="21" xfId="1" applyNumberFormat="1" applyFont="1" applyFill="1" applyBorder="1" applyAlignment="1">
      <alignment horizontal="center" vertical="center"/>
    </xf>
    <xf numFmtId="166" fontId="2" fillId="0" borderId="28" xfId="1" applyNumberFormat="1" applyFont="1" applyFill="1" applyBorder="1" applyAlignment="1">
      <alignment horizontal="center" vertical="center"/>
    </xf>
    <xf numFmtId="166" fontId="12" fillId="0" borderId="38" xfId="1" applyNumberFormat="1" applyFont="1" applyFill="1" applyBorder="1" applyAlignment="1">
      <alignment horizontal="center" vertical="center"/>
    </xf>
    <xf numFmtId="166" fontId="12" fillId="0" borderId="8" xfId="1" applyNumberFormat="1" applyFont="1" applyFill="1" applyBorder="1" applyAlignment="1">
      <alignment horizontal="center" vertical="center"/>
    </xf>
    <xf numFmtId="166" fontId="12" fillId="0" borderId="10" xfId="1" applyNumberFormat="1" applyFont="1" applyFill="1" applyBorder="1" applyAlignment="1">
      <alignment horizontal="center" vertical="center"/>
    </xf>
    <xf numFmtId="166" fontId="12" fillId="0" borderId="47" xfId="1" applyNumberFormat="1" applyFont="1" applyFill="1" applyBorder="1" applyAlignment="1">
      <alignment horizontal="center" vertical="center"/>
    </xf>
    <xf numFmtId="166" fontId="2" fillId="0" borderId="45" xfId="1" applyNumberFormat="1" applyFont="1" applyFill="1" applyBorder="1" applyAlignment="1">
      <alignment horizontal="center" vertical="center"/>
    </xf>
    <xf numFmtId="166" fontId="12" fillId="0" borderId="43" xfId="1" applyNumberFormat="1" applyFont="1" applyFill="1" applyBorder="1" applyAlignment="1">
      <alignment horizontal="center" vertical="center"/>
    </xf>
    <xf numFmtId="166" fontId="12" fillId="0" borderId="18" xfId="1" applyNumberFormat="1" applyFont="1" applyFill="1" applyBorder="1" applyAlignment="1">
      <alignment horizontal="center" vertical="center"/>
    </xf>
    <xf numFmtId="166" fontId="21" fillId="0" borderId="19" xfId="0" applyNumberFormat="1" applyFont="1" applyBorder="1" applyAlignment="1">
      <alignment horizontal="center" vertical="center"/>
    </xf>
    <xf numFmtId="166" fontId="14" fillId="4" borderId="30" xfId="0" applyNumberFormat="1" applyFont="1" applyFill="1" applyBorder="1" applyAlignment="1">
      <alignment horizontal="center" vertical="center"/>
    </xf>
    <xf numFmtId="166" fontId="21" fillId="4" borderId="21" xfId="0" applyNumberFormat="1" applyFont="1" applyFill="1" applyBorder="1" applyAlignment="1">
      <alignment horizontal="center" vertical="center"/>
    </xf>
    <xf numFmtId="166" fontId="21" fillId="0" borderId="12" xfId="0" applyNumberFormat="1" applyFont="1" applyBorder="1" applyAlignment="1">
      <alignment horizontal="center" vertical="center"/>
    </xf>
    <xf numFmtId="166" fontId="14" fillId="4" borderId="34" xfId="0" applyNumberFormat="1" applyFont="1" applyFill="1" applyBorder="1" applyAlignment="1">
      <alignment horizontal="center" vertical="center"/>
    </xf>
    <xf numFmtId="166" fontId="12" fillId="0" borderId="39" xfId="1" applyNumberFormat="1" applyFont="1" applyFill="1" applyBorder="1" applyAlignment="1">
      <alignment horizontal="center" vertical="center"/>
    </xf>
    <xf numFmtId="166" fontId="21" fillId="4" borderId="14" xfId="0" applyNumberFormat="1" applyFont="1" applyFill="1" applyBorder="1" applyAlignment="1">
      <alignment horizontal="center" vertical="center"/>
    </xf>
    <xf numFmtId="166" fontId="21" fillId="0" borderId="6" xfId="0" applyNumberFormat="1" applyFont="1" applyBorder="1" applyAlignment="1">
      <alignment horizontal="center" vertical="center"/>
    </xf>
    <xf numFmtId="166" fontId="14" fillId="4" borderId="28" xfId="0" applyNumberFormat="1" applyFont="1" applyFill="1" applyBorder="1" applyAlignment="1">
      <alignment horizontal="center" vertical="center"/>
    </xf>
    <xf numFmtId="166" fontId="21" fillId="4" borderId="8" xfId="0" applyNumberFormat="1" applyFont="1" applyFill="1" applyBorder="1" applyAlignment="1">
      <alignment horizontal="center" vertical="center"/>
    </xf>
    <xf numFmtId="166" fontId="1" fillId="0" borderId="41" xfId="0" applyNumberFormat="1" applyFont="1" applyBorder="1"/>
    <xf numFmtId="166" fontId="0" fillId="0" borderId="41" xfId="0" applyNumberFormat="1" applyBorder="1"/>
    <xf numFmtId="166" fontId="5" fillId="0" borderId="35" xfId="1" applyNumberFormat="1" applyFont="1" applyFill="1" applyBorder="1" applyAlignment="1">
      <alignment horizontal="center" vertical="center" wrapText="1"/>
    </xf>
    <xf numFmtId="166" fontId="0" fillId="0" borderId="30" xfId="0" applyNumberFormat="1" applyBorder="1"/>
    <xf numFmtId="166" fontId="14" fillId="0" borderId="28" xfId="0" applyNumberFormat="1" applyFont="1" applyBorder="1" applyAlignment="1">
      <alignment horizontal="center" vertical="center"/>
    </xf>
    <xf numFmtId="166" fontId="14" fillId="0" borderId="30" xfId="0" applyNumberFormat="1" applyFont="1" applyBorder="1" applyAlignment="1">
      <alignment horizontal="center" vertical="center"/>
    </xf>
    <xf numFmtId="166" fontId="14" fillId="0" borderId="52" xfId="0" applyNumberFormat="1" applyFont="1" applyBorder="1" applyAlignment="1">
      <alignment horizontal="center" vertical="center"/>
    </xf>
    <xf numFmtId="166" fontId="14" fillId="0" borderId="34" xfId="0" applyNumberFormat="1" applyFont="1" applyBorder="1" applyAlignment="1">
      <alignment horizontal="center" vertical="center"/>
    </xf>
    <xf numFmtId="2" fontId="5" fillId="0" borderId="10" xfId="1" applyNumberFormat="1" applyFont="1" applyBorder="1" applyAlignment="1">
      <alignment horizontal="center" vertical="center" wrapText="1"/>
    </xf>
    <xf numFmtId="2" fontId="14" fillId="0" borderId="9" xfId="0" applyNumberFormat="1" applyFont="1" applyBorder="1" applyAlignment="1">
      <alignment horizontal="center" vertical="center"/>
    </xf>
    <xf numFmtId="2" fontId="14" fillId="0" borderId="14" xfId="0" applyNumberFormat="1" applyFont="1" applyBorder="1" applyAlignment="1">
      <alignment horizontal="center" vertical="center"/>
    </xf>
    <xf numFmtId="2" fontId="14" fillId="0" borderId="18" xfId="0" applyNumberFormat="1" applyFont="1" applyBorder="1" applyAlignment="1">
      <alignment horizontal="center" vertical="center"/>
    </xf>
    <xf numFmtId="2" fontId="14" fillId="0" borderId="21" xfId="0" applyNumberFormat="1" applyFont="1" applyBorder="1" applyAlignment="1">
      <alignment horizontal="center" vertical="center"/>
    </xf>
    <xf numFmtId="0" fontId="2" fillId="0" borderId="31" xfId="2" applyBorder="1" applyAlignment="1">
      <alignment horizontal="center" vertical="center"/>
    </xf>
    <xf numFmtId="167" fontId="14" fillId="0" borderId="31" xfId="2" applyNumberFormat="1" applyFont="1" applyBorder="1" applyAlignment="1">
      <alignment vertical="center"/>
    </xf>
    <xf numFmtId="167" fontId="14" fillId="0" borderId="32" xfId="2" applyNumberFormat="1" applyFont="1" applyBorder="1" applyAlignment="1">
      <alignment vertical="center"/>
    </xf>
    <xf numFmtId="167" fontId="2" fillId="0" borderId="32" xfId="2" applyNumberFormat="1" applyBorder="1" applyAlignment="1">
      <alignment vertical="center"/>
    </xf>
    <xf numFmtId="0" fontId="7" fillId="4" borderId="9" xfId="1" applyNumberFormat="1" applyFont="1" applyFill="1" applyBorder="1" applyAlignment="1">
      <alignment horizontal="left" vertical="top" wrapText="1"/>
    </xf>
    <xf numFmtId="4" fontId="0" fillId="0" borderId="41" xfId="0" applyNumberFormat="1" applyBorder="1"/>
    <xf numFmtId="0" fontId="17" fillId="0" borderId="26" xfId="1" applyFont="1" applyBorder="1" applyAlignment="1">
      <alignment horizontal="center" vertical="center"/>
    </xf>
    <xf numFmtId="1" fontId="19" fillId="4" borderId="11" xfId="1" applyNumberFormat="1" applyFont="1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45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49" fontId="0" fillId="0" borderId="32" xfId="0" applyNumberFormat="1" applyFont="1" applyFill="1" applyBorder="1" applyAlignment="1">
      <alignment horizontal="center" vertical="center"/>
    </xf>
    <xf numFmtId="0" fontId="0" fillId="0" borderId="32" xfId="0" applyFont="1" applyFill="1" applyBorder="1" applyAlignment="1">
      <alignment horizontal="center" vertical="center"/>
    </xf>
    <xf numFmtId="0" fontId="0" fillId="0" borderId="34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49" fontId="0" fillId="0" borderId="32" xfId="0" applyNumberFormat="1" applyFill="1" applyBorder="1" applyAlignment="1">
      <alignment horizontal="center" vertical="center"/>
    </xf>
    <xf numFmtId="0" fontId="22" fillId="0" borderId="30" xfId="0" applyNumberFormat="1" applyFont="1" applyBorder="1" applyAlignment="1">
      <alignment horizontal="center"/>
    </xf>
    <xf numFmtId="0" fontId="22" fillId="0" borderId="32" xfId="0" applyNumberFormat="1" applyFont="1" applyBorder="1" applyAlignment="1">
      <alignment horizontal="center"/>
    </xf>
    <xf numFmtId="0" fontId="22" fillId="0" borderId="34" xfId="0" applyNumberFormat="1" applyFont="1" applyBorder="1" applyAlignment="1">
      <alignment horizontal="center"/>
    </xf>
    <xf numFmtId="1" fontId="23" fillId="0" borderId="3" xfId="0" applyNumberFormat="1" applyFont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 wrapText="1"/>
    </xf>
    <xf numFmtId="1" fontId="24" fillId="0" borderId="5" xfId="0" applyNumberFormat="1" applyFont="1" applyBorder="1" applyAlignment="1" applyProtection="1">
      <alignment horizontal="center" vertical="center" wrapText="1"/>
      <protection locked="0"/>
    </xf>
    <xf numFmtId="1" fontId="24" fillId="0" borderId="4" xfId="0" applyNumberFormat="1" applyFont="1" applyBorder="1" applyAlignment="1" applyProtection="1">
      <alignment horizontal="left" vertical="center"/>
      <protection locked="0"/>
    </xf>
    <xf numFmtId="2" fontId="0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66" fontId="21" fillId="0" borderId="9" xfId="0" applyNumberFormat="1" applyFont="1" applyBorder="1" applyAlignment="1">
      <alignment horizontal="center" vertical="center"/>
    </xf>
    <xf numFmtId="2" fontId="0" fillId="0" borderId="19" xfId="0" applyNumberFormat="1" applyFont="1" applyBorder="1" applyAlignment="1">
      <alignment horizontal="center"/>
    </xf>
    <xf numFmtId="164" fontId="0" fillId="0" borderId="20" xfId="0" applyNumberFormat="1" applyBorder="1" applyAlignment="1">
      <alignment horizontal="center" vertical="center"/>
    </xf>
    <xf numFmtId="166" fontId="5" fillId="0" borderId="35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4" fontId="0" fillId="0" borderId="0" xfId="0" applyNumberFormat="1" applyFill="1" applyBorder="1"/>
    <xf numFmtId="166" fontId="0" fillId="0" borderId="0" xfId="0" applyNumberFormat="1" applyFill="1" applyBorder="1"/>
    <xf numFmtId="2" fontId="0" fillId="0" borderId="0" xfId="0" applyNumberFormat="1" applyFill="1" applyBorder="1"/>
    <xf numFmtId="2" fontId="0" fillId="0" borderId="0" xfId="0" applyNumberFormat="1" applyFont="1" applyFill="1" applyBorder="1"/>
    <xf numFmtId="166" fontId="21" fillId="0" borderId="0" xfId="0" applyNumberFormat="1" applyFont="1" applyFill="1" applyAlignment="1">
      <alignment horizontal="center"/>
    </xf>
    <xf numFmtId="169" fontId="2" fillId="0" borderId="34" xfId="2" applyNumberFormat="1" applyBorder="1"/>
    <xf numFmtId="169" fontId="0" fillId="0" borderId="0" xfId="0" applyNumberFormat="1"/>
    <xf numFmtId="166" fontId="21" fillId="0" borderId="24" xfId="0" applyNumberFormat="1" applyFont="1" applyBorder="1" applyAlignment="1">
      <alignment horizontal="center" vertical="center"/>
    </xf>
    <xf numFmtId="169" fontId="2" fillId="0" borderId="32" xfId="2" applyNumberFormat="1" applyFill="1" applyBorder="1"/>
    <xf numFmtId="167" fontId="2" fillId="0" borderId="45" xfId="2" applyNumberFormat="1" applyFill="1" applyBorder="1"/>
    <xf numFmtId="169" fontId="12" fillId="0" borderId="0" xfId="2" applyNumberFormat="1" applyFont="1"/>
    <xf numFmtId="164" fontId="2" fillId="0" borderId="6" xfId="1" applyNumberFormat="1" applyBorder="1" applyAlignment="1">
      <alignment horizontal="center" vertical="center"/>
    </xf>
    <xf numFmtId="164" fontId="19" fillId="0" borderId="19" xfId="1" applyNumberFormat="1" applyFont="1" applyBorder="1" applyAlignment="1">
      <alignment horizontal="center" vertical="center"/>
    </xf>
    <xf numFmtId="164" fontId="19" fillId="0" borderId="6" xfId="1" applyNumberFormat="1" applyFont="1" applyBorder="1" applyAlignment="1">
      <alignment horizontal="center" vertical="center"/>
    </xf>
    <xf numFmtId="164" fontId="19" fillId="0" borderId="10" xfId="0" applyNumberFormat="1" applyFont="1" applyBorder="1" applyAlignment="1">
      <alignment horizontal="center" vertical="center"/>
    </xf>
    <xf numFmtId="164" fontId="19" fillId="0" borderId="6" xfId="0" applyNumberFormat="1" applyFont="1" applyBorder="1" applyAlignment="1">
      <alignment horizontal="center" vertical="center"/>
    </xf>
    <xf numFmtId="164" fontId="19" fillId="0" borderId="10" xfId="1" applyNumberFormat="1" applyFont="1" applyBorder="1" applyAlignment="1">
      <alignment horizontal="center" vertical="center"/>
    </xf>
    <xf numFmtId="164" fontId="19" fillId="0" borderId="16" xfId="1" applyNumberFormat="1" applyFont="1" applyBorder="1" applyAlignment="1">
      <alignment horizontal="center" vertical="center"/>
    </xf>
    <xf numFmtId="164" fontId="2" fillId="0" borderId="19" xfId="1" applyNumberFormat="1" applyBorder="1" applyAlignment="1">
      <alignment horizontal="center" vertical="center"/>
    </xf>
    <xf numFmtId="164" fontId="2" fillId="0" borderId="48" xfId="1" applyNumberFormat="1" applyBorder="1" applyAlignment="1">
      <alignment horizontal="center" vertical="center"/>
    </xf>
    <xf numFmtId="164" fontId="0" fillId="0" borderId="0" xfId="0" applyNumberFormat="1" applyFont="1" applyBorder="1" applyAlignment="1" applyProtection="1">
      <alignment horizontal="center" wrapText="1"/>
    </xf>
    <xf numFmtId="4" fontId="2" fillId="0" borderId="27" xfId="1" applyNumberFormat="1" applyBorder="1" applyAlignment="1">
      <alignment horizontal="center" vertical="center"/>
    </xf>
    <xf numFmtId="4" fontId="19" fillId="0" borderId="29" xfId="1" applyNumberFormat="1" applyFont="1" applyBorder="1" applyAlignment="1">
      <alignment horizontal="center" vertical="center"/>
    </xf>
    <xf numFmtId="4" fontId="19" fillId="0" borderId="27" xfId="1" applyNumberFormat="1" applyFont="1" applyBorder="1" applyAlignment="1">
      <alignment horizontal="center" vertical="center"/>
    </xf>
    <xf numFmtId="4" fontId="19" fillId="0" borderId="31" xfId="0" applyNumberFormat="1" applyFont="1" applyBorder="1" applyAlignment="1">
      <alignment horizontal="center" vertical="center"/>
    </xf>
    <xf numFmtId="4" fontId="19" fillId="0" borderId="27" xfId="0" applyNumberFormat="1" applyFont="1" applyBorder="1" applyAlignment="1">
      <alignment horizontal="center" vertical="center"/>
    </xf>
    <xf numFmtId="4" fontId="19" fillId="0" borderId="31" xfId="1" applyNumberFormat="1" applyFont="1" applyBorder="1" applyAlignment="1">
      <alignment horizontal="center" vertical="center"/>
    </xf>
    <xf numFmtId="4" fontId="19" fillId="0" borderId="44" xfId="1" applyNumberFormat="1" applyFont="1" applyBorder="1" applyAlignment="1">
      <alignment horizontal="center" vertical="center"/>
    </xf>
    <xf numFmtId="4" fontId="2" fillId="0" borderId="29" xfId="1" applyNumberFormat="1" applyBorder="1" applyAlignment="1">
      <alignment horizontal="center" vertical="center"/>
    </xf>
    <xf numFmtId="4" fontId="2" fillId="0" borderId="24" xfId="1" applyNumberForma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169" fontId="2" fillId="0" borderId="45" xfId="2" applyNumberFormat="1" applyBorder="1"/>
    <xf numFmtId="2" fontId="0" fillId="0" borderId="26" xfId="0" applyNumberFormat="1" applyFill="1" applyBorder="1" applyAlignment="1">
      <alignment horizontal="center" vertical="center"/>
    </xf>
    <xf numFmtId="2" fontId="4" fillId="0" borderId="26" xfId="1" applyNumberFormat="1" applyFont="1" applyBorder="1" applyAlignment="1">
      <alignment horizontal="center" vertical="center" wrapText="1"/>
    </xf>
    <xf numFmtId="2" fontId="0" fillId="0" borderId="19" xfId="0" applyNumberFormat="1" applyBorder="1"/>
    <xf numFmtId="4" fontId="21" fillId="0" borderId="6" xfId="0" applyNumberFormat="1" applyFont="1" applyBorder="1" applyAlignment="1">
      <alignment horizontal="center" vertical="center"/>
    </xf>
    <xf numFmtId="4" fontId="21" fillId="0" borderId="47" xfId="0" applyNumberFormat="1" applyFont="1" applyBorder="1" applyAlignment="1">
      <alignment horizontal="center" vertical="center"/>
    </xf>
    <xf numFmtId="4" fontId="21" fillId="0" borderId="19" xfId="0" applyNumberFormat="1" applyFont="1" applyBorder="1" applyAlignment="1">
      <alignment horizontal="center" vertical="center"/>
    </xf>
    <xf numFmtId="4" fontId="21" fillId="0" borderId="12" xfId="0" applyNumberFormat="1" applyFont="1" applyBorder="1" applyAlignment="1">
      <alignment horizontal="center" vertical="center"/>
    </xf>
    <xf numFmtId="166" fontId="21" fillId="0" borderId="44" xfId="0" applyNumberFormat="1" applyFont="1" applyBorder="1" applyAlignment="1">
      <alignment horizontal="center" vertical="center"/>
    </xf>
    <xf numFmtId="166" fontId="21" fillId="0" borderId="18" xfId="0" applyNumberFormat="1" applyFont="1" applyBorder="1" applyAlignment="1">
      <alignment horizontal="center" vertical="center"/>
    </xf>
    <xf numFmtId="1" fontId="2" fillId="0" borderId="20" xfId="1" applyNumberFormat="1" applyBorder="1" applyAlignment="1">
      <alignment horizontal="center" vertical="center"/>
    </xf>
    <xf numFmtId="166" fontId="21" fillId="0" borderId="53" xfId="0" applyNumberFormat="1" applyFont="1" applyBorder="1" applyAlignment="1">
      <alignment horizontal="center" vertical="center"/>
    </xf>
    <xf numFmtId="0" fontId="14" fillId="0" borderId="41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166" fontId="2" fillId="0" borderId="34" xfId="1" applyNumberFormat="1" applyFont="1" applyFill="1" applyBorder="1" applyAlignment="1">
      <alignment horizontal="center" vertical="center"/>
    </xf>
    <xf numFmtId="166" fontId="12" fillId="0" borderId="14" xfId="1" applyNumberFormat="1" applyFont="1" applyFill="1" applyBorder="1" applyAlignment="1">
      <alignment horizontal="center" vertical="center"/>
    </xf>
    <xf numFmtId="4" fontId="2" fillId="0" borderId="33" xfId="1" applyNumberFormat="1" applyBorder="1" applyAlignment="1">
      <alignment horizontal="center" vertical="center"/>
    </xf>
    <xf numFmtId="0" fontId="14" fillId="0" borderId="39" xfId="0" applyFont="1" applyFill="1" applyBorder="1" applyAlignment="1">
      <alignment horizontal="center" vertical="center"/>
    </xf>
    <xf numFmtId="4" fontId="21" fillId="0" borderId="0" xfId="0" applyNumberFormat="1" applyFont="1" applyAlignment="1">
      <alignment horizontal="center"/>
    </xf>
    <xf numFmtId="4" fontId="0" fillId="0" borderId="19" xfId="0" applyNumberFormat="1" applyBorder="1" applyAlignment="1">
      <alignment horizontal="center" vertical="center"/>
    </xf>
    <xf numFmtId="1" fontId="2" fillId="0" borderId="12" xfId="1" applyNumberFormat="1" applyBorder="1" applyAlignment="1">
      <alignment horizontal="center" vertical="center"/>
    </xf>
    <xf numFmtId="0" fontId="7" fillId="4" borderId="14" xfId="1" applyFont="1" applyFill="1" applyBorder="1" applyAlignment="1">
      <alignment horizontal="left" vertical="center" wrapText="1"/>
    </xf>
    <xf numFmtId="0" fontId="0" fillId="0" borderId="34" xfId="0" applyBorder="1" applyAlignment="1">
      <alignment horizontal="center" vertical="center"/>
    </xf>
    <xf numFmtId="0" fontId="5" fillId="4" borderId="35" xfId="0" applyFont="1" applyFill="1" applyBorder="1" applyAlignment="1">
      <alignment horizontal="center" vertical="center" wrapText="1"/>
    </xf>
    <xf numFmtId="0" fontId="2" fillId="0" borderId="0" xfId="1" applyAlignment="1">
      <alignment horizontal="right"/>
    </xf>
    <xf numFmtId="0" fontId="0" fillId="0" borderId="0" xfId="0" applyFill="1"/>
    <xf numFmtId="167" fontId="0" fillId="0" borderId="0" xfId="0" applyNumberFormat="1" applyFill="1"/>
    <xf numFmtId="167" fontId="0" fillId="0" borderId="20" xfId="0" applyNumberFormat="1" applyFill="1" applyBorder="1" applyAlignment="1">
      <alignment horizontal="center" vertical="center"/>
    </xf>
    <xf numFmtId="164" fontId="0" fillId="0" borderId="20" xfId="0" applyNumberForma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167" fontId="1" fillId="0" borderId="0" xfId="0" applyNumberFormat="1" applyFont="1" applyFill="1" applyAlignment="1">
      <alignment horizontal="center"/>
    </xf>
    <xf numFmtId="166" fontId="14" fillId="0" borderId="8" xfId="0" applyNumberFormat="1" applyFont="1" applyFill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 vertical="center" wrapText="1"/>
    </xf>
    <xf numFmtId="166" fontId="21" fillId="0" borderId="10" xfId="0" applyNumberFormat="1" applyFont="1" applyFill="1" applyBorder="1" applyAlignment="1">
      <alignment horizontal="center" vertical="center"/>
    </xf>
    <xf numFmtId="166" fontId="12" fillId="4" borderId="12" xfId="1" applyNumberFormat="1" applyFont="1" applyFill="1" applyBorder="1" applyAlignment="1">
      <alignment horizontal="center" vertical="center"/>
    </xf>
    <xf numFmtId="166" fontId="25" fillId="0" borderId="20" xfId="0" applyNumberFormat="1" applyFont="1" applyBorder="1" applyAlignment="1">
      <alignment horizontal="center" vertical="center"/>
    </xf>
    <xf numFmtId="166" fontId="25" fillId="0" borderId="21" xfId="0" applyNumberFormat="1" applyFont="1" applyBorder="1"/>
    <xf numFmtId="4" fontId="14" fillId="0" borderId="14" xfId="0" applyNumberFormat="1" applyFont="1" applyBorder="1" applyAlignment="1">
      <alignment horizontal="center" vertical="center"/>
    </xf>
    <xf numFmtId="166" fontId="14" fillId="0" borderId="7" xfId="0" applyNumberFormat="1" applyFont="1" applyFill="1" applyBorder="1" applyAlignment="1">
      <alignment horizontal="center" vertical="center"/>
    </xf>
    <xf numFmtId="166" fontId="14" fillId="0" borderId="13" xfId="0" applyNumberFormat="1" applyFont="1" applyFill="1" applyBorder="1" applyAlignment="1">
      <alignment horizontal="center" vertical="center"/>
    </xf>
    <xf numFmtId="166" fontId="14" fillId="0" borderId="20" xfId="0" applyNumberFormat="1" applyFont="1" applyFill="1" applyBorder="1" applyAlignment="1">
      <alignment horizontal="center" vertical="center"/>
    </xf>
    <xf numFmtId="166" fontId="14" fillId="0" borderId="23" xfId="0" applyNumberFormat="1" applyFont="1" applyFill="1" applyBorder="1" applyAlignment="1">
      <alignment horizontal="center" vertical="center"/>
    </xf>
    <xf numFmtId="166" fontId="14" fillId="0" borderId="51" xfId="0" applyNumberFormat="1" applyFont="1" applyFill="1" applyBorder="1" applyAlignment="1">
      <alignment horizontal="center" vertical="center"/>
    </xf>
    <xf numFmtId="2" fontId="14" fillId="0" borderId="13" xfId="0" applyNumberFormat="1" applyFont="1" applyFill="1" applyBorder="1" applyAlignment="1">
      <alignment horizontal="center" vertical="center"/>
    </xf>
    <xf numFmtId="2" fontId="14" fillId="0" borderId="20" xfId="0" applyNumberFormat="1" applyFont="1" applyFill="1" applyBorder="1" applyAlignment="1">
      <alignment horizontal="center" vertical="center"/>
    </xf>
    <xf numFmtId="2" fontId="14" fillId="0" borderId="23" xfId="0" applyNumberFormat="1" applyFont="1" applyFill="1" applyBorder="1" applyAlignment="1">
      <alignment horizontal="center" vertical="center"/>
    </xf>
    <xf numFmtId="2" fontId="14" fillId="0" borderId="30" xfId="0" applyNumberFormat="1" applyFont="1" applyFill="1" applyBorder="1" applyAlignment="1">
      <alignment horizontal="center" vertical="center"/>
    </xf>
    <xf numFmtId="2" fontId="14" fillId="0" borderId="28" xfId="0" applyNumberFormat="1" applyFont="1" applyFill="1" applyBorder="1" applyAlignment="1">
      <alignment horizontal="center" vertical="center"/>
    </xf>
    <xf numFmtId="2" fontId="14" fillId="0" borderId="51" xfId="0" applyNumberFormat="1" applyFont="1" applyFill="1" applyBorder="1" applyAlignment="1">
      <alignment horizontal="center" vertical="center"/>
    </xf>
    <xf numFmtId="4" fontId="14" fillId="0" borderId="27" xfId="0" applyNumberFormat="1" applyFont="1" applyFill="1" applyBorder="1" applyAlignment="1">
      <alignment horizontal="center" vertical="center"/>
    </xf>
    <xf numFmtId="4" fontId="14" fillId="0" borderId="8" xfId="0" applyNumberFormat="1" applyFont="1" applyBorder="1" applyAlignment="1">
      <alignment horizontal="center" vertical="center"/>
    </xf>
    <xf numFmtId="166" fontId="5" fillId="0" borderId="35" xfId="1" applyNumberFormat="1" applyFont="1" applyBorder="1" applyAlignment="1">
      <alignment horizontal="center" vertical="center" wrapText="1"/>
    </xf>
    <xf numFmtId="0" fontId="1" fillId="4" borderId="0" xfId="0" applyFont="1" applyFill="1"/>
    <xf numFmtId="166" fontId="21" fillId="0" borderId="32" xfId="0" applyNumberFormat="1" applyFont="1" applyBorder="1" applyAlignment="1">
      <alignment horizontal="center" vertical="center"/>
    </xf>
    <xf numFmtId="166" fontId="21" fillId="0" borderId="54" xfId="0" applyNumberFormat="1" applyFont="1" applyBorder="1" applyAlignment="1">
      <alignment horizontal="center" vertical="center"/>
    </xf>
    <xf numFmtId="2" fontId="14" fillId="0" borderId="8" xfId="0" applyNumberFormat="1" applyFont="1" applyBorder="1" applyAlignment="1">
      <alignment horizontal="center" vertical="center"/>
    </xf>
    <xf numFmtId="167" fontId="14" fillId="0" borderId="9" xfId="0" applyNumberFormat="1" applyFont="1" applyBorder="1" applyAlignment="1">
      <alignment horizontal="center" vertical="center"/>
    </xf>
    <xf numFmtId="4" fontId="26" fillId="4" borderId="0" xfId="0" applyNumberFormat="1" applyFont="1" applyFill="1" applyAlignment="1">
      <alignment horizontal="center"/>
    </xf>
    <xf numFmtId="166" fontId="21" fillId="0" borderId="45" xfId="0" applyNumberFormat="1" applyFont="1" applyBorder="1" applyAlignment="1">
      <alignment horizontal="center" vertical="center"/>
    </xf>
    <xf numFmtId="166" fontId="21" fillId="0" borderId="28" xfId="0" applyNumberFormat="1" applyFont="1" applyBorder="1" applyAlignment="1">
      <alignment horizontal="center" vertical="center"/>
    </xf>
    <xf numFmtId="166" fontId="21" fillId="0" borderId="30" xfId="0" applyNumberFormat="1" applyFont="1" applyBorder="1" applyAlignment="1">
      <alignment horizontal="center" vertical="center"/>
    </xf>
    <xf numFmtId="166" fontId="21" fillId="0" borderId="34" xfId="0" applyNumberFormat="1" applyFont="1" applyBorder="1" applyAlignment="1">
      <alignment horizontal="center" vertical="center"/>
    </xf>
    <xf numFmtId="167" fontId="0" fillId="0" borderId="0" xfId="0" applyNumberFormat="1" applyFont="1"/>
    <xf numFmtId="0" fontId="5" fillId="0" borderId="20" xfId="2" applyFont="1" applyBorder="1" applyAlignment="1">
      <alignment horizontal="center" vertical="center" wrapText="1"/>
    </xf>
    <xf numFmtId="167" fontId="2" fillId="0" borderId="11" xfId="2" applyNumberFormat="1" applyBorder="1"/>
    <xf numFmtId="167" fontId="2" fillId="0" borderId="11" xfId="2" applyNumberFormat="1" applyBorder="1" applyAlignment="1">
      <alignment vertical="center"/>
    </xf>
    <xf numFmtId="169" fontId="2" fillId="0" borderId="17" xfId="2" applyNumberFormat="1" applyBorder="1"/>
    <xf numFmtId="167" fontId="2" fillId="0" borderId="17" xfId="2" applyNumberFormat="1" applyBorder="1"/>
    <xf numFmtId="167" fontId="2" fillId="0" borderId="13" xfId="2" applyNumberFormat="1" applyBorder="1"/>
    <xf numFmtId="0" fontId="5" fillId="0" borderId="55" xfId="2" applyFont="1" applyBorder="1" applyAlignment="1">
      <alignment horizontal="center" vertical="center" wrapText="1"/>
    </xf>
    <xf numFmtId="167" fontId="2" fillId="0" borderId="56" xfId="2" applyNumberFormat="1" applyBorder="1"/>
    <xf numFmtId="167" fontId="2" fillId="0" borderId="56" xfId="2" applyNumberFormat="1" applyBorder="1" applyAlignment="1">
      <alignment vertical="center"/>
    </xf>
    <xf numFmtId="169" fontId="2" fillId="0" borderId="57" xfId="2" applyNumberFormat="1" applyBorder="1"/>
    <xf numFmtId="167" fontId="2" fillId="0" borderId="57" xfId="2" applyNumberFormat="1" applyBorder="1"/>
    <xf numFmtId="167" fontId="2" fillId="0" borderId="58" xfId="2" applyNumberFormat="1" applyBorder="1"/>
    <xf numFmtId="2" fontId="2" fillId="0" borderId="7" xfId="0" applyNumberFormat="1" applyFont="1" applyFill="1" applyBorder="1" applyAlignment="1">
      <alignment horizontal="center" vertical="center"/>
    </xf>
    <xf numFmtId="4" fontId="14" fillId="0" borderId="32" xfId="0" applyNumberFormat="1" applyFont="1" applyFill="1" applyBorder="1" applyAlignment="1">
      <alignment horizontal="center" vertical="center"/>
    </xf>
    <xf numFmtId="166" fontId="2" fillId="0" borderId="0" xfId="1" applyNumberFormat="1"/>
    <xf numFmtId="170" fontId="2" fillId="0" borderId="0" xfId="1" applyNumberFormat="1"/>
    <xf numFmtId="167" fontId="21" fillId="0" borderId="0" xfId="0" applyNumberFormat="1" applyFont="1" applyFill="1" applyAlignment="1">
      <alignment horizontal="center"/>
    </xf>
    <xf numFmtId="167" fontId="14" fillId="0" borderId="0" xfId="0" applyNumberFormat="1" applyFont="1" applyFill="1" applyAlignment="1">
      <alignment horizontal="center"/>
    </xf>
    <xf numFmtId="166" fontId="14" fillId="0" borderId="0" xfId="0" applyNumberFormat="1" applyFont="1" applyFill="1" applyAlignment="1">
      <alignment horizontal="center"/>
    </xf>
    <xf numFmtId="2" fontId="5" fillId="0" borderId="43" xfId="1" applyNumberFormat="1" applyFont="1" applyBorder="1" applyAlignment="1">
      <alignment horizontal="center" vertical="center" wrapText="1"/>
    </xf>
    <xf numFmtId="2" fontId="5" fillId="0" borderId="40" xfId="1" applyNumberFormat="1" applyFont="1" applyBorder="1" applyAlignment="1">
      <alignment horizontal="center" vertical="center" wrapText="1"/>
    </xf>
    <xf numFmtId="2" fontId="0" fillId="0" borderId="21" xfId="0" applyNumberFormat="1" applyFont="1" applyBorder="1" applyAlignment="1">
      <alignment horizontal="center"/>
    </xf>
    <xf numFmtId="167" fontId="26" fillId="0" borderId="0" xfId="0" applyNumberFormat="1" applyFont="1"/>
    <xf numFmtId="4" fontId="26" fillId="0" borderId="0" xfId="0" applyNumberFormat="1" applyFont="1"/>
    <xf numFmtId="166" fontId="2" fillId="0" borderId="32" xfId="2" applyNumberFormat="1" applyBorder="1"/>
    <xf numFmtId="167" fontId="0" fillId="4" borderId="0" xfId="0" applyNumberFormat="1" applyFill="1"/>
    <xf numFmtId="0" fontId="0" fillId="4" borderId="20" xfId="0" applyFill="1" applyBorder="1" applyAlignment="1">
      <alignment horizontal="center" vertical="center"/>
    </xf>
    <xf numFmtId="166" fontId="21" fillId="4" borderId="0" xfId="0" applyNumberFormat="1" applyFont="1" applyFill="1" applyAlignment="1">
      <alignment horizontal="center"/>
    </xf>
    <xf numFmtId="165" fontId="2" fillId="6" borderId="0" xfId="1" applyNumberFormat="1" applyFont="1" applyFill="1"/>
    <xf numFmtId="168" fontId="0" fillId="0" borderId="28" xfId="0" applyNumberFormat="1" applyFill="1" applyBorder="1" applyAlignment="1">
      <alignment horizontal="center" vertical="center"/>
    </xf>
    <xf numFmtId="0" fontId="6" fillId="4" borderId="8" xfId="1" applyNumberFormat="1" applyFont="1" applyFill="1" applyBorder="1" applyAlignment="1">
      <alignment horizontal="left" vertical="center" wrapText="1"/>
    </xf>
    <xf numFmtId="166" fontId="12" fillId="0" borderId="7" xfId="1" applyNumberFormat="1" applyFont="1" applyBorder="1" applyAlignment="1">
      <alignment horizontal="center" vertical="center"/>
    </xf>
    <xf numFmtId="4" fontId="0" fillId="0" borderId="29" xfId="0" applyNumberFormat="1" applyBorder="1"/>
    <xf numFmtId="166" fontId="0" fillId="0" borderId="21" xfId="0" applyNumberFormat="1" applyBorder="1"/>
    <xf numFmtId="4" fontId="5" fillId="0" borderId="35" xfId="0" applyNumberFormat="1" applyFont="1" applyFill="1" applyBorder="1" applyAlignment="1">
      <alignment horizontal="center" vertical="center" wrapText="1"/>
    </xf>
    <xf numFmtId="166" fontId="14" fillId="0" borderId="28" xfId="0" applyNumberFormat="1" applyFont="1" applyFill="1" applyBorder="1" applyAlignment="1">
      <alignment horizontal="center" vertical="center"/>
    </xf>
    <xf numFmtId="4" fontId="14" fillId="0" borderId="28" xfId="0" applyNumberFormat="1" applyFont="1" applyFill="1" applyBorder="1" applyAlignment="1">
      <alignment horizontal="center" vertical="center"/>
    </xf>
    <xf numFmtId="166" fontId="14" fillId="0" borderId="32" xfId="0" applyNumberFormat="1" applyFont="1" applyFill="1" applyBorder="1" applyAlignment="1">
      <alignment horizontal="center" vertical="center"/>
    </xf>
    <xf numFmtId="4" fontId="14" fillId="0" borderId="31" xfId="0" applyNumberFormat="1" applyFont="1" applyFill="1" applyBorder="1" applyAlignment="1">
      <alignment horizontal="center" vertical="center"/>
    </xf>
    <xf numFmtId="166" fontId="2" fillId="0" borderId="7" xfId="0" applyNumberFormat="1" applyFont="1" applyFill="1" applyBorder="1" applyAlignment="1">
      <alignment horizontal="center" vertical="center"/>
    </xf>
    <xf numFmtId="166" fontId="14" fillId="0" borderId="9" xfId="0" applyNumberFormat="1" applyFont="1" applyFill="1" applyBorder="1" applyAlignment="1">
      <alignment horizontal="center" vertical="center"/>
    </xf>
    <xf numFmtId="4" fontId="14" fillId="0" borderId="33" xfId="0" applyNumberFormat="1" applyFont="1" applyFill="1" applyBorder="1" applyAlignment="1">
      <alignment horizontal="center" vertical="center"/>
    </xf>
    <xf numFmtId="166" fontId="14" fillId="0" borderId="34" xfId="0" applyNumberFormat="1" applyFont="1" applyFill="1" applyBorder="1" applyAlignment="1">
      <alignment horizontal="center" vertical="center"/>
    </xf>
    <xf numFmtId="4" fontId="14" fillId="0" borderId="34" xfId="0" applyNumberFormat="1" applyFont="1" applyFill="1" applyBorder="1" applyAlignment="1">
      <alignment horizontal="center" vertical="center"/>
    </xf>
    <xf numFmtId="166" fontId="14" fillId="0" borderId="14" xfId="0" applyNumberFormat="1" applyFont="1" applyFill="1" applyBorder="1" applyAlignment="1">
      <alignment horizontal="center" vertical="center"/>
    </xf>
    <xf numFmtId="4" fontId="14" fillId="0" borderId="29" xfId="0" applyNumberFormat="1" applyFont="1" applyFill="1" applyBorder="1" applyAlignment="1">
      <alignment horizontal="center" vertical="center"/>
    </xf>
    <xf numFmtId="166" fontId="14" fillId="0" borderId="30" xfId="0" applyNumberFormat="1" applyFont="1" applyFill="1" applyBorder="1" applyAlignment="1">
      <alignment horizontal="center" vertical="center"/>
    </xf>
    <xf numFmtId="4" fontId="14" fillId="0" borderId="30" xfId="0" applyNumberFormat="1" applyFont="1" applyFill="1" applyBorder="1" applyAlignment="1">
      <alignment horizontal="center" vertical="center"/>
    </xf>
    <xf numFmtId="166" fontId="14" fillId="0" borderId="21" xfId="0" applyNumberFormat="1" applyFont="1" applyFill="1" applyBorder="1" applyAlignment="1">
      <alignment horizontal="center" vertical="center"/>
    </xf>
    <xf numFmtId="4" fontId="14" fillId="0" borderId="6" xfId="0" applyNumberFormat="1" applyFont="1" applyFill="1" applyBorder="1" applyAlignment="1">
      <alignment horizontal="center" vertical="center"/>
    </xf>
    <xf numFmtId="4" fontId="14" fillId="0" borderId="24" xfId="0" applyNumberFormat="1" applyFont="1" applyFill="1" applyBorder="1" applyAlignment="1">
      <alignment horizontal="center" vertical="center"/>
    </xf>
    <xf numFmtId="166" fontId="14" fillId="0" borderId="25" xfId="0" applyNumberFormat="1" applyFont="1" applyFill="1" applyBorder="1" applyAlignment="1">
      <alignment horizontal="center" vertical="center"/>
    </xf>
    <xf numFmtId="4" fontId="14" fillId="0" borderId="25" xfId="0" applyNumberFormat="1" applyFont="1" applyFill="1" applyBorder="1" applyAlignment="1">
      <alignment horizontal="center" vertical="center"/>
    </xf>
    <xf numFmtId="166" fontId="14" fillId="0" borderId="36" xfId="0" applyNumberFormat="1" applyFont="1" applyFill="1" applyBorder="1" applyAlignment="1">
      <alignment horizontal="center" vertical="center"/>
    </xf>
    <xf numFmtId="4" fontId="14" fillId="0" borderId="46" xfId="0" applyNumberFormat="1" applyFont="1" applyFill="1" applyBorder="1" applyAlignment="1">
      <alignment horizontal="center" vertical="center"/>
    </xf>
    <xf numFmtId="4" fontId="14" fillId="0" borderId="50" xfId="0" applyNumberFormat="1" applyFont="1" applyFill="1" applyBorder="1" applyAlignment="1">
      <alignment horizontal="center" vertical="center"/>
    </xf>
    <xf numFmtId="166" fontId="14" fillId="0" borderId="52" xfId="0" applyNumberFormat="1" applyFont="1" applyFill="1" applyBorder="1" applyAlignment="1">
      <alignment horizontal="center" vertical="center"/>
    </xf>
    <xf numFmtId="4" fontId="14" fillId="0" borderId="52" xfId="0" applyNumberFormat="1" applyFont="1" applyFill="1" applyBorder="1" applyAlignment="1">
      <alignment horizontal="center" vertical="center"/>
    </xf>
    <xf numFmtId="4" fontId="2" fillId="0" borderId="27" xfId="0" applyNumberFormat="1" applyFont="1" applyFill="1" applyBorder="1" applyAlignment="1">
      <alignment horizontal="center" vertical="center"/>
    </xf>
    <xf numFmtId="166" fontId="14" fillId="0" borderId="6" xfId="0" applyNumberFormat="1" applyFont="1" applyFill="1" applyBorder="1" applyAlignment="1">
      <alignment horizontal="center" vertical="center"/>
    </xf>
    <xf numFmtId="166" fontId="2" fillId="0" borderId="28" xfId="0" applyNumberFormat="1" applyFont="1" applyFill="1" applyBorder="1" applyAlignment="1">
      <alignment horizontal="center" vertical="center"/>
    </xf>
    <xf numFmtId="166" fontId="2" fillId="0" borderId="8" xfId="0" applyNumberFormat="1" applyFont="1" applyFill="1" applyBorder="1" applyAlignment="1">
      <alignment horizontal="center" vertical="center"/>
    </xf>
    <xf numFmtId="2" fontId="14" fillId="0" borderId="34" xfId="0" applyNumberFormat="1" applyFont="1" applyFill="1" applyBorder="1" applyAlignment="1">
      <alignment horizontal="center" vertical="center"/>
    </xf>
    <xf numFmtId="167" fontId="2" fillId="0" borderId="0" xfId="2" applyNumberFormat="1" applyFill="1"/>
    <xf numFmtId="0" fontId="0" fillId="0" borderId="47" xfId="0" applyFill="1" applyBorder="1"/>
    <xf numFmtId="167" fontId="2" fillId="0" borderId="9" xfId="2" applyNumberFormat="1" applyFill="1" applyBorder="1"/>
    <xf numFmtId="167" fontId="2" fillId="0" borderId="0" xfId="2" applyNumberFormat="1" applyFill="1" applyAlignment="1">
      <alignment vertical="center"/>
    </xf>
    <xf numFmtId="167" fontId="2" fillId="0" borderId="31" xfId="2" applyNumberFormat="1" applyFill="1" applyBorder="1" applyAlignment="1">
      <alignment vertical="center"/>
    </xf>
    <xf numFmtId="167" fontId="2" fillId="0" borderId="32" xfId="2" applyNumberFormat="1" applyFill="1" applyBorder="1" applyAlignment="1">
      <alignment vertical="center"/>
    </xf>
    <xf numFmtId="167" fontId="2" fillId="0" borderId="9" xfId="2" applyNumberFormat="1" applyFill="1" applyBorder="1" applyAlignment="1">
      <alignment vertical="center"/>
    </xf>
    <xf numFmtId="167" fontId="2" fillId="0" borderId="31" xfId="2" applyNumberFormat="1" applyFill="1" applyBorder="1"/>
    <xf numFmtId="169" fontId="2" fillId="0" borderId="0" xfId="2" applyNumberFormat="1" applyFill="1"/>
    <xf numFmtId="169" fontId="2" fillId="0" borderId="44" xfId="2" applyNumberFormat="1" applyFill="1" applyBorder="1"/>
    <xf numFmtId="169" fontId="2" fillId="0" borderId="45" xfId="2" applyNumberFormat="1" applyFill="1" applyBorder="1"/>
    <xf numFmtId="167" fontId="2" fillId="0" borderId="18" xfId="2" applyNumberFormat="1" applyFill="1" applyBorder="1"/>
    <xf numFmtId="167" fontId="2" fillId="0" borderId="44" xfId="2" applyNumberFormat="1" applyFill="1" applyBorder="1"/>
    <xf numFmtId="167" fontId="2" fillId="0" borderId="33" xfId="2" applyNumberFormat="1" applyFill="1" applyBorder="1"/>
    <xf numFmtId="167" fontId="2" fillId="0" borderId="34" xfId="2" applyNumberFormat="1" applyFill="1" applyBorder="1"/>
    <xf numFmtId="169" fontId="2" fillId="0" borderId="34" xfId="2" applyNumberFormat="1" applyFill="1" applyBorder="1"/>
    <xf numFmtId="167" fontId="2" fillId="0" borderId="14" xfId="2" applyNumberFormat="1" applyFill="1" applyBorder="1"/>
    <xf numFmtId="0" fontId="2" fillId="0" borderId="0" xfId="2" applyFill="1"/>
    <xf numFmtId="0" fontId="2" fillId="0" borderId="0" xfId="1" applyFill="1"/>
    <xf numFmtId="2" fontId="2" fillId="0" borderId="0" xfId="1" applyNumberFormat="1" applyFill="1"/>
    <xf numFmtId="4" fontId="5" fillId="0" borderId="24" xfId="0" applyNumberFormat="1" applyFont="1" applyBorder="1" applyAlignment="1">
      <alignment horizontal="center" vertical="center" wrapText="1"/>
    </xf>
    <xf numFmtId="166" fontId="5" fillId="0" borderId="23" xfId="0" applyNumberFormat="1" applyFont="1" applyBorder="1" applyAlignment="1">
      <alignment horizontal="center" vertical="center" wrapText="1"/>
    </xf>
    <xf numFmtId="165" fontId="28" fillId="0" borderId="37" xfId="0" applyNumberFormat="1" applyFont="1" applyBorder="1" applyAlignment="1" applyProtection="1">
      <alignment horizontal="center" vertical="center" wrapText="1"/>
      <protection locked="0"/>
    </xf>
    <xf numFmtId="164" fontId="5" fillId="0" borderId="35" xfId="0" applyNumberFormat="1" applyFont="1" applyBorder="1" applyAlignment="1">
      <alignment horizontal="center" vertical="center" wrapText="1"/>
    </xf>
    <xf numFmtId="0" fontId="29" fillId="0" borderId="0" xfId="2" applyFont="1"/>
    <xf numFmtId="2" fontId="14" fillId="4" borderId="7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4" fontId="0" fillId="0" borderId="0" xfId="0" applyNumberFormat="1" applyAlignment="1">
      <alignment horizontal="right"/>
    </xf>
    <xf numFmtId="0" fontId="2" fillId="0" borderId="4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normální_rozpočet školství tab 7ab Z131207 2" xfId="2" xr:uid="{00000000-0005-0000-0000-000002000000}"/>
  </cellStyles>
  <dxfs count="0"/>
  <tableStyles count="0" defaultTableStyle="TableStyleMedium9" defaultPivotStyle="PivotStyleLight16"/>
  <colors>
    <mruColors>
      <color rgb="FFFFFFCC"/>
      <color rgb="FFFF99FF"/>
      <color rgb="FFEBFFEB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revisionHeaders" Target="revisions/revisionHeaders.xml"/></Relationships>
</file>

<file path=xl/revisions/_rels/revisionHeaders.xml.rels><?xml version="1.0" encoding="UTF-8" standalone="yes"?>
<Relationships xmlns="http://schemas.openxmlformats.org/package/2006/relationships"><Relationship Id="rId769" Type="http://schemas.openxmlformats.org/officeDocument/2006/relationships/revisionLog" Target="revisionLog39.xml"/><Relationship Id="rId815" Type="http://schemas.openxmlformats.org/officeDocument/2006/relationships/revisionLog" Target="revisionLog104.xml"/><Relationship Id="rId764" Type="http://schemas.openxmlformats.org/officeDocument/2006/relationships/revisionLog" Target="revisionLog34.xml"/><Relationship Id="rId780" Type="http://schemas.openxmlformats.org/officeDocument/2006/relationships/revisionLog" Target="revisionLog69.xml"/><Relationship Id="rId785" Type="http://schemas.openxmlformats.org/officeDocument/2006/relationships/revisionLog" Target="revisionLog74.xml"/><Relationship Id="rId807" Type="http://schemas.openxmlformats.org/officeDocument/2006/relationships/revisionLog" Target="revisionLog96.xml"/><Relationship Id="rId798" Type="http://schemas.openxmlformats.org/officeDocument/2006/relationships/revisionLog" Target="revisionLog87.xml"/><Relationship Id="rId772" Type="http://schemas.openxmlformats.org/officeDocument/2006/relationships/revisionLog" Target="revisionLog42.xml"/><Relationship Id="rId777" Type="http://schemas.openxmlformats.org/officeDocument/2006/relationships/revisionLog" Target="revisionLog66.xml"/><Relationship Id="rId793" Type="http://schemas.openxmlformats.org/officeDocument/2006/relationships/revisionLog" Target="revisionLog82.xml"/><Relationship Id="rId810" Type="http://schemas.openxmlformats.org/officeDocument/2006/relationships/revisionLog" Target="revisionLog99.xml"/><Relationship Id="rId802" Type="http://schemas.openxmlformats.org/officeDocument/2006/relationships/revisionLog" Target="revisionLog91.xml"/><Relationship Id="rId759" Type="http://schemas.openxmlformats.org/officeDocument/2006/relationships/revisionLog" Target="revisionLog29.xml"/><Relationship Id="rId805" Type="http://schemas.openxmlformats.org/officeDocument/2006/relationships/revisionLog" Target="revisionLog94.xml"/><Relationship Id="rId783" Type="http://schemas.openxmlformats.org/officeDocument/2006/relationships/revisionLog" Target="revisionLog72.xml"/><Relationship Id="rId770" Type="http://schemas.openxmlformats.org/officeDocument/2006/relationships/revisionLog" Target="revisionLog40.xml"/><Relationship Id="rId775" Type="http://schemas.openxmlformats.org/officeDocument/2006/relationships/revisionLog" Target="revisionLog64.xml"/><Relationship Id="rId796" Type="http://schemas.openxmlformats.org/officeDocument/2006/relationships/revisionLog" Target="revisionLog85.xml"/><Relationship Id="rId818" Type="http://schemas.openxmlformats.org/officeDocument/2006/relationships/revisionLog" Target="revisionLog107.xml"/><Relationship Id="rId788" Type="http://schemas.openxmlformats.org/officeDocument/2006/relationships/revisionLog" Target="revisionLog77.xml"/><Relationship Id="rId762" Type="http://schemas.openxmlformats.org/officeDocument/2006/relationships/revisionLog" Target="revisionLog32.xml"/><Relationship Id="rId767" Type="http://schemas.openxmlformats.org/officeDocument/2006/relationships/revisionLog" Target="revisionLog37.xml"/><Relationship Id="rId791" Type="http://schemas.openxmlformats.org/officeDocument/2006/relationships/revisionLog" Target="revisionLog80.xml"/><Relationship Id="rId800" Type="http://schemas.openxmlformats.org/officeDocument/2006/relationships/revisionLog" Target="revisionLog89.xml"/><Relationship Id="rId821" Type="http://schemas.openxmlformats.org/officeDocument/2006/relationships/revisionLog" Target="revisionLog110.xml"/><Relationship Id="rId813" Type="http://schemas.openxmlformats.org/officeDocument/2006/relationships/revisionLog" Target="revisionLog102.xml"/><Relationship Id="rId799" Type="http://schemas.openxmlformats.org/officeDocument/2006/relationships/revisionLog" Target="revisionLog88.xml"/><Relationship Id="rId786" Type="http://schemas.openxmlformats.org/officeDocument/2006/relationships/revisionLog" Target="revisionLog75.xml"/><Relationship Id="rId760" Type="http://schemas.openxmlformats.org/officeDocument/2006/relationships/revisionLog" Target="revisionLog30.xml"/><Relationship Id="rId765" Type="http://schemas.openxmlformats.org/officeDocument/2006/relationships/revisionLog" Target="revisionLog35.xml"/><Relationship Id="rId808" Type="http://schemas.openxmlformats.org/officeDocument/2006/relationships/revisionLog" Target="revisionLog97.xml"/><Relationship Id="rId778" Type="http://schemas.openxmlformats.org/officeDocument/2006/relationships/revisionLog" Target="revisionLog67.xml"/><Relationship Id="rId773" Type="http://schemas.openxmlformats.org/officeDocument/2006/relationships/revisionLog" Target="revisionLog62.xml"/><Relationship Id="rId781" Type="http://schemas.openxmlformats.org/officeDocument/2006/relationships/revisionLog" Target="revisionLog70.xml"/><Relationship Id="rId811" Type="http://schemas.openxmlformats.org/officeDocument/2006/relationships/revisionLog" Target="revisionLog100.xml"/><Relationship Id="rId816" Type="http://schemas.openxmlformats.org/officeDocument/2006/relationships/revisionLog" Target="revisionLog105.xml"/><Relationship Id="rId794" Type="http://schemas.openxmlformats.org/officeDocument/2006/relationships/revisionLog" Target="revisionLog83.xml"/><Relationship Id="rId803" Type="http://schemas.openxmlformats.org/officeDocument/2006/relationships/revisionLog" Target="revisionLog92.xml"/><Relationship Id="rId797" Type="http://schemas.openxmlformats.org/officeDocument/2006/relationships/revisionLog" Target="revisionLog86.xml"/><Relationship Id="rId763" Type="http://schemas.openxmlformats.org/officeDocument/2006/relationships/revisionLog" Target="revisionLog33.xml"/><Relationship Id="rId789" Type="http://schemas.openxmlformats.org/officeDocument/2006/relationships/revisionLog" Target="revisionLog78.xml"/><Relationship Id="rId776" Type="http://schemas.openxmlformats.org/officeDocument/2006/relationships/revisionLog" Target="revisionLog65.xml"/><Relationship Id="rId768" Type="http://schemas.openxmlformats.org/officeDocument/2006/relationships/revisionLog" Target="revisionLog38.xml"/><Relationship Id="rId819" Type="http://schemas.openxmlformats.org/officeDocument/2006/relationships/revisionLog" Target="revisionLog108.xml"/><Relationship Id="rId771" Type="http://schemas.openxmlformats.org/officeDocument/2006/relationships/revisionLog" Target="revisionLog41.xml"/><Relationship Id="rId792" Type="http://schemas.openxmlformats.org/officeDocument/2006/relationships/revisionLog" Target="revisionLog81.xml"/><Relationship Id="rId801" Type="http://schemas.openxmlformats.org/officeDocument/2006/relationships/revisionLog" Target="revisionLog90.xml"/><Relationship Id="rId806" Type="http://schemas.openxmlformats.org/officeDocument/2006/relationships/revisionLog" Target="revisionLog95.xml"/><Relationship Id="rId822" Type="http://schemas.openxmlformats.org/officeDocument/2006/relationships/revisionLog" Target="revisionLog111.xml"/><Relationship Id="rId784" Type="http://schemas.openxmlformats.org/officeDocument/2006/relationships/revisionLog" Target="revisionLog73.xml"/><Relationship Id="rId814" Type="http://schemas.openxmlformats.org/officeDocument/2006/relationships/revisionLog" Target="revisionLog103.xml"/><Relationship Id="rId779" Type="http://schemas.openxmlformats.org/officeDocument/2006/relationships/revisionLog" Target="revisionLog68.xml"/><Relationship Id="rId766" Type="http://schemas.openxmlformats.org/officeDocument/2006/relationships/revisionLog" Target="revisionLog36.xml"/><Relationship Id="rId817" Type="http://schemas.openxmlformats.org/officeDocument/2006/relationships/revisionLog" Target="revisionLog106.xml"/><Relationship Id="rId761" Type="http://schemas.openxmlformats.org/officeDocument/2006/relationships/revisionLog" Target="revisionLog31.xml"/><Relationship Id="rId774" Type="http://schemas.openxmlformats.org/officeDocument/2006/relationships/revisionLog" Target="revisionLog63.xml"/><Relationship Id="rId782" Type="http://schemas.openxmlformats.org/officeDocument/2006/relationships/revisionLog" Target="revisionLog71.xml"/><Relationship Id="rId787" Type="http://schemas.openxmlformats.org/officeDocument/2006/relationships/revisionLog" Target="revisionLog76.xml"/><Relationship Id="rId790" Type="http://schemas.openxmlformats.org/officeDocument/2006/relationships/revisionLog" Target="revisionLog79.xml"/><Relationship Id="rId795" Type="http://schemas.openxmlformats.org/officeDocument/2006/relationships/revisionLog" Target="revisionLog84.xml"/><Relationship Id="rId804" Type="http://schemas.openxmlformats.org/officeDocument/2006/relationships/revisionLog" Target="revisionLog93.xml"/><Relationship Id="rId809" Type="http://schemas.openxmlformats.org/officeDocument/2006/relationships/revisionLog" Target="revisionLog98.xml"/><Relationship Id="rId812" Type="http://schemas.openxmlformats.org/officeDocument/2006/relationships/revisionLog" Target="revisionLog101.xml"/><Relationship Id="rId820" Type="http://schemas.openxmlformats.org/officeDocument/2006/relationships/revisionLog" Target="revisionLog109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7881445E-9D37-49B9-B6D3-5128424BCB30}" diskRevisions="1" revisionId="15081" version="2">
  <header guid="{BBC67A50-1E9B-4E50-BCFD-E73DE9C3B7CD}" dateTime="2025-09-08T11:08:14" maxSheetId="4" userName="Jarkovský Václav Ing." r:id="rId759" minRId="14731" maxRId="14736">
    <sheetIdMap count="3">
      <sheetId val="1"/>
      <sheetId val="2"/>
      <sheetId val="3"/>
    </sheetIdMap>
  </header>
  <header guid="{75B5D183-7340-4591-8551-27F3BA9A8601}" dateTime="2025-09-08T11:10:51" maxSheetId="4" userName="Jarkovský Václav Ing." r:id="rId760" minRId="14741" maxRId="14748">
    <sheetIdMap count="3">
      <sheetId val="1"/>
      <sheetId val="2"/>
      <sheetId val="3"/>
    </sheetIdMap>
  </header>
  <header guid="{E1E1F146-984C-411E-95B5-4F726D1B20E9}" dateTime="2025-09-08T11:13:14" maxSheetId="4" userName="Jarkovský Václav Ing." r:id="rId761" minRId="14749" maxRId="14754">
    <sheetIdMap count="3">
      <sheetId val="1"/>
      <sheetId val="2"/>
      <sheetId val="3"/>
    </sheetIdMap>
  </header>
  <header guid="{7B3FC694-BF75-4E7E-BFB7-F6E77588E588}" dateTime="2025-09-08T11:14:08" maxSheetId="4" userName="Jarkovský Václav Ing." r:id="rId762" minRId="14755" maxRId="14756">
    <sheetIdMap count="3">
      <sheetId val="1"/>
      <sheetId val="2"/>
      <sheetId val="3"/>
    </sheetIdMap>
  </header>
  <header guid="{7372228D-8B09-447A-982A-2B52145ED1EA}" dateTime="2025-09-08T11:17:54" maxSheetId="4" userName="Jarkovský Václav Ing." r:id="rId763" minRId="14757" maxRId="14765">
    <sheetIdMap count="3">
      <sheetId val="1"/>
      <sheetId val="2"/>
      <sheetId val="3"/>
    </sheetIdMap>
  </header>
  <header guid="{D5E05E39-D9C1-4CA9-9157-B0F56E30E2D7}" dateTime="2025-09-08T12:05:31" maxSheetId="4" userName="Jarkovský Václav Ing." r:id="rId764" minRId="14766" maxRId="14772">
    <sheetIdMap count="3">
      <sheetId val="1"/>
      <sheetId val="2"/>
      <sheetId val="3"/>
    </sheetIdMap>
  </header>
  <header guid="{64625C33-17CA-40B4-A16A-BB63AAFC0D96}" dateTime="2025-09-08T12:15:34" maxSheetId="4" userName="Jarkovský Václav Ing." r:id="rId765" minRId="14773" maxRId="14797">
    <sheetIdMap count="3">
      <sheetId val="1"/>
      <sheetId val="2"/>
      <sheetId val="3"/>
    </sheetIdMap>
  </header>
  <header guid="{7464E32E-C514-4E61-A769-ACD799B350D6}" dateTime="2025-09-08T12:17:55" maxSheetId="4" userName="Jarkovský Václav Ing." r:id="rId766">
    <sheetIdMap count="3">
      <sheetId val="1"/>
      <sheetId val="2"/>
      <sheetId val="3"/>
    </sheetIdMap>
  </header>
  <header guid="{B4E3D64D-0E0B-4C1F-81DA-92471D71E858}" dateTime="2025-09-08T13:20:27" maxSheetId="4" userName="Jarkovský Václav Ing." r:id="rId767" minRId="14806">
    <sheetIdMap count="3">
      <sheetId val="1"/>
      <sheetId val="2"/>
      <sheetId val="3"/>
    </sheetIdMap>
  </header>
  <header guid="{153471BF-ADD0-4D0E-BECF-CEA492981668}" dateTime="2025-09-08T15:01:20" maxSheetId="4" userName="Jarkovský Václav Ing." r:id="rId768">
    <sheetIdMap count="3">
      <sheetId val="1"/>
      <sheetId val="2"/>
      <sheetId val="3"/>
    </sheetIdMap>
  </header>
  <header guid="{7C388DCF-B638-4E66-891A-06677D19F7AF}" dateTime="2025-09-08T16:09:30" maxSheetId="4" userName="Kopřivová Alena" r:id="rId769" minRId="14811">
    <sheetIdMap count="3">
      <sheetId val="1"/>
      <sheetId val="2"/>
      <sheetId val="3"/>
    </sheetIdMap>
  </header>
  <header guid="{7AEFDA3E-53D9-461B-A354-212CD121604F}" dateTime="2025-09-09T09:48:42" maxSheetId="4" userName="Kopřivová Alena" r:id="rId770" minRId="14815" maxRId="14816">
    <sheetIdMap count="3">
      <sheetId val="1"/>
      <sheetId val="2"/>
      <sheetId val="3"/>
    </sheetIdMap>
  </header>
  <header guid="{D4BDD344-A3F3-4565-96E9-1C4E4B9F9ACE}" dateTime="2025-09-09T15:04:11" maxSheetId="4" userName="Beskydová Sabina Ing." r:id="rId771" minRId="14820" maxRId="14823">
    <sheetIdMap count="3">
      <sheetId val="1"/>
      <sheetId val="2"/>
      <sheetId val="3"/>
    </sheetIdMap>
  </header>
  <header guid="{BDD9C06A-1C25-49D0-A865-1BDADC7D5F13}" dateTime="2025-09-10T11:48:45" maxSheetId="4" userName="Beskydová Sabina Ing." r:id="rId772" minRId="14824" maxRId="14825">
    <sheetIdMap count="3">
      <sheetId val="1"/>
      <sheetId val="2"/>
      <sheetId val="3"/>
    </sheetIdMap>
  </header>
  <header guid="{899F9E87-FCC0-484E-A067-9E019614ED5B}" dateTime="2025-09-10T13:15:47" maxSheetId="4" userName="Jarkovský Václav Ing." r:id="rId773" minRId="14829">
    <sheetIdMap count="3">
      <sheetId val="1"/>
      <sheetId val="2"/>
      <sheetId val="3"/>
    </sheetIdMap>
  </header>
  <header guid="{60BF1D69-5BA4-4323-83DB-2D452F54FD23}" dateTime="2025-09-10T14:53:07" maxSheetId="4" userName="Jarkovský Václav Ing." r:id="rId774" minRId="14834">
    <sheetIdMap count="3">
      <sheetId val="1"/>
      <sheetId val="2"/>
      <sheetId val="3"/>
    </sheetIdMap>
  </header>
  <header guid="{6682F4AF-B6A7-4500-8BA2-CAFB37D866AC}" dateTime="2025-09-10T20:24:14" maxSheetId="4" userName="Jarkovský Václav Ing." r:id="rId775">
    <sheetIdMap count="3">
      <sheetId val="1"/>
      <sheetId val="2"/>
      <sheetId val="3"/>
    </sheetIdMap>
  </header>
  <header guid="{7DC2DEEA-FCBE-4AF5-B816-36D27A4EEB4C}" dateTime="2025-09-10T20:25:53" maxSheetId="4" userName="Jarkovský Václav Ing." r:id="rId776">
    <sheetIdMap count="3">
      <sheetId val="1"/>
      <sheetId val="2"/>
      <sheetId val="3"/>
    </sheetIdMap>
  </header>
  <header guid="{E8FE10CD-9EA5-4E1C-8ACC-CA7A1F692808}" dateTime="2025-09-10T20:26:11" maxSheetId="4" userName="Jarkovský Václav Ing." r:id="rId777" minRId="14843">
    <sheetIdMap count="3">
      <sheetId val="1"/>
      <sheetId val="2"/>
      <sheetId val="3"/>
    </sheetIdMap>
  </header>
  <header guid="{BB905F14-67E5-4C62-8C10-15E7E6CC7471}" dateTime="2025-09-11T06:39:15" maxSheetId="4" userName="Jarkovský Václav Ing." r:id="rId778" minRId="14844" maxRId="14846">
    <sheetIdMap count="3">
      <sheetId val="1"/>
      <sheetId val="2"/>
      <sheetId val="3"/>
    </sheetIdMap>
  </header>
  <header guid="{6A59676C-8438-47B6-81B4-7F237D076B83}" dateTime="2025-09-11T06:42:01" maxSheetId="4" userName="Jarkovský Václav Ing." r:id="rId779" minRId="14851" maxRId="14852">
    <sheetIdMap count="3">
      <sheetId val="1"/>
      <sheetId val="2"/>
      <sheetId val="3"/>
    </sheetIdMap>
  </header>
  <header guid="{DF5859B6-711C-4BAF-AB49-AABE024DCDEB}" dateTime="2025-09-11T06:42:34" maxSheetId="4" userName="Jarkovský Václav Ing." r:id="rId780" minRId="14853" maxRId="14854">
    <sheetIdMap count="3">
      <sheetId val="1"/>
      <sheetId val="2"/>
      <sheetId val="3"/>
    </sheetIdMap>
  </header>
  <header guid="{FF7AE56F-E41B-4D13-9A6C-AF751264F912}" dateTime="2025-09-11T07:08:44" maxSheetId="4" userName="Kopřivová Alena" r:id="rId781" minRId="14855" maxRId="14856">
    <sheetIdMap count="3">
      <sheetId val="1"/>
      <sheetId val="2"/>
      <sheetId val="3"/>
    </sheetIdMap>
  </header>
  <header guid="{0582E24A-C14A-4F9B-A550-D2EF54B3FDBA}" dateTime="2025-09-11T07:12:17" maxSheetId="4" userName="Jarkovský Václav Ing." r:id="rId782" minRId="14860" maxRId="14865">
    <sheetIdMap count="3">
      <sheetId val="1"/>
      <sheetId val="2"/>
      <sheetId val="3"/>
    </sheetIdMap>
  </header>
  <header guid="{DF5EDFA8-D5C6-4CDC-9EEB-9BB4F1F7A590}" dateTime="2025-09-11T07:20:08" maxSheetId="4" userName="Jarkovský Václav Ing." r:id="rId783" minRId="14870" maxRId="14871">
    <sheetIdMap count="3">
      <sheetId val="1"/>
      <sheetId val="2"/>
      <sheetId val="3"/>
    </sheetIdMap>
  </header>
  <header guid="{94C50BF1-086C-4C07-9A37-B1E8C8A3AFD5}" dateTime="2025-09-11T08:05:46" maxSheetId="4" userName="Jarkovský Václav Ing." r:id="rId784" minRId="14872">
    <sheetIdMap count="3">
      <sheetId val="1"/>
      <sheetId val="2"/>
      <sheetId val="3"/>
    </sheetIdMap>
  </header>
  <header guid="{1A160877-F50C-4429-9E1F-C8F3E0E9A9A6}" dateTime="2025-09-11T08:26:28" maxSheetId="4" userName="Kopřivová Alena" r:id="rId785">
    <sheetIdMap count="3">
      <sheetId val="1"/>
      <sheetId val="2"/>
      <sheetId val="3"/>
    </sheetIdMap>
  </header>
  <header guid="{0ACAEF56-CEE6-4AF9-BE09-D582D745043C}" dateTime="2025-09-11T08:35:55" maxSheetId="4" userName="Kopřivová Alena" r:id="rId786" minRId="14880" maxRId="14884">
    <sheetIdMap count="3">
      <sheetId val="1"/>
      <sheetId val="2"/>
      <sheetId val="3"/>
    </sheetIdMap>
  </header>
  <header guid="{123E4E03-3CFC-4BAE-A50F-0B18A3EDAC7B}" dateTime="2025-09-11T08:48:21" maxSheetId="4" userName="Jarkovský Václav Ing." r:id="rId787" minRId="14888">
    <sheetIdMap count="3">
      <sheetId val="1"/>
      <sheetId val="2"/>
      <sheetId val="3"/>
    </sheetIdMap>
  </header>
  <header guid="{205578E5-782E-462E-A2B4-8FB8346D2A63}" dateTime="2025-09-11T09:04:35" maxSheetId="4" userName="Kopřivová Alena" r:id="rId788">
    <sheetIdMap count="3">
      <sheetId val="1"/>
      <sheetId val="2"/>
      <sheetId val="3"/>
    </sheetIdMap>
  </header>
  <header guid="{D7E85FA6-4A70-4706-B631-44A2EC58A728}" dateTime="2025-09-11T09:46:19" maxSheetId="4" userName="Kopřivová Alena" r:id="rId789" minRId="14896" maxRId="14897">
    <sheetIdMap count="3">
      <sheetId val="1"/>
      <sheetId val="2"/>
      <sheetId val="3"/>
    </sheetIdMap>
  </header>
  <header guid="{AB335D6C-9A96-4420-BBDE-B6FF54B96B88}" dateTime="2025-09-11T12:02:12" maxSheetId="4" userName="Jarkovský Václav Ing." r:id="rId790" minRId="14901" maxRId="14904">
    <sheetIdMap count="3">
      <sheetId val="1"/>
      <sheetId val="2"/>
      <sheetId val="3"/>
    </sheetIdMap>
  </header>
  <header guid="{A599B549-E040-46B6-8828-0335FE0F1420}" dateTime="2025-09-11T12:19:25" maxSheetId="4" userName="Jarkovský Václav Ing." r:id="rId791">
    <sheetIdMap count="3">
      <sheetId val="1"/>
      <sheetId val="2"/>
      <sheetId val="3"/>
    </sheetIdMap>
  </header>
  <header guid="{11E70007-93DA-421B-A56B-862FA9391C39}" dateTime="2025-09-11T12:23:05" maxSheetId="4" userName="Jarkovský Václav Ing." r:id="rId792" minRId="14913">
    <sheetIdMap count="3">
      <sheetId val="1"/>
      <sheetId val="2"/>
      <sheetId val="3"/>
    </sheetIdMap>
  </header>
  <header guid="{9E3B3139-2082-4190-9B45-D76697E2FD56}" dateTime="2025-09-12T08:34:56" maxSheetId="4" userName="Beskydová Sabina Ing." r:id="rId793">
    <sheetIdMap count="3">
      <sheetId val="1"/>
      <sheetId val="2"/>
      <sheetId val="3"/>
    </sheetIdMap>
  </header>
  <header guid="{0604E128-1756-4C1F-8D6F-48A89E68D45C}" dateTime="2025-09-12T09:25:30" maxSheetId="4" userName="Steklíková Dagmar" r:id="rId794" minRId="14917" maxRId="14918">
    <sheetIdMap count="3">
      <sheetId val="1"/>
      <sheetId val="2"/>
      <sheetId val="3"/>
    </sheetIdMap>
  </header>
  <header guid="{661B0085-7795-4411-A9D9-2D91AE5579D9}" dateTime="2025-09-12T09:34:20" maxSheetId="4" userName="Beskydová Sabina Ing." r:id="rId795" minRId="14922" maxRId="14938">
    <sheetIdMap count="3">
      <sheetId val="1"/>
      <sheetId val="2"/>
      <sheetId val="3"/>
    </sheetIdMap>
  </header>
  <header guid="{CF5CDA1D-27EE-4BD9-BAB5-9E2FA0189396}" dateTime="2025-09-12T09:40:10" maxSheetId="4" userName="Beskydová Sabina Ing." r:id="rId796" minRId="14942" maxRId="14968">
    <sheetIdMap count="3">
      <sheetId val="1"/>
      <sheetId val="2"/>
      <sheetId val="3"/>
    </sheetIdMap>
  </header>
  <header guid="{8768DB34-044D-4DD0-B4CE-2C7F3F851606}" dateTime="2025-09-12T09:42:18" maxSheetId="4" userName="Beskydová Sabina Ing." r:id="rId797" minRId="14969" maxRId="14971">
    <sheetIdMap count="3">
      <sheetId val="1"/>
      <sheetId val="2"/>
      <sheetId val="3"/>
    </sheetIdMap>
  </header>
  <header guid="{3E9FD5A6-DE3D-4F9D-AE14-19C83D2C6997}" dateTime="2025-09-12T09:47:29" maxSheetId="4" userName="Beskydová Sabina Ing." r:id="rId798" minRId="14972" maxRId="14973">
    <sheetIdMap count="3">
      <sheetId val="1"/>
      <sheetId val="2"/>
      <sheetId val="3"/>
    </sheetIdMap>
  </header>
  <header guid="{03A20933-2CE8-4D02-B525-EBB9DA8BA15F}" dateTime="2025-09-12T10:17:29" maxSheetId="4" userName="Kopřivová Alena" r:id="rId799" minRId="14974" maxRId="14975">
    <sheetIdMap count="3">
      <sheetId val="1"/>
      <sheetId val="2"/>
      <sheetId val="3"/>
    </sheetIdMap>
  </header>
  <header guid="{D9864431-EA80-4281-83BE-F4C90B48AE9A}" dateTime="2025-09-12T10:20:18" maxSheetId="4" userName="Jarkovský Václav Ing." r:id="rId800">
    <sheetIdMap count="3">
      <sheetId val="1"/>
      <sheetId val="2"/>
      <sheetId val="3"/>
    </sheetIdMap>
  </header>
  <header guid="{0A5CB9B7-DF32-4CE2-AF22-FC577C8069D8}" dateTime="2025-09-12T12:57:13" maxSheetId="4" userName="Kopřivová Alena" r:id="rId801" minRId="14983" maxRId="14984">
    <sheetIdMap count="3">
      <sheetId val="1"/>
      <sheetId val="2"/>
      <sheetId val="3"/>
    </sheetIdMap>
  </header>
  <header guid="{D62D5E76-6087-4253-83AF-D6EAF7EF013A}" dateTime="2025-09-15T12:48:00" maxSheetId="4" userName="Jarkovský Václav Ing." r:id="rId802" minRId="14988" maxRId="14989">
    <sheetIdMap count="3">
      <sheetId val="1"/>
      <sheetId val="2"/>
      <sheetId val="3"/>
    </sheetIdMap>
  </header>
  <header guid="{8F4F58C5-6EBE-42CA-82B5-EF18803B078A}" dateTime="2025-09-15T15:17:06" maxSheetId="4" userName="Kopřivová Alena" r:id="rId803" minRId="14994" maxRId="14995">
    <sheetIdMap count="3">
      <sheetId val="1"/>
      <sheetId val="2"/>
      <sheetId val="3"/>
    </sheetIdMap>
  </header>
  <header guid="{BCDA5ED7-6030-4732-BA4E-BAF45C0A8282}" dateTime="2025-09-15T16:15:20" maxSheetId="4" userName="Jarkovský Václav Ing." r:id="rId804">
    <sheetIdMap count="3">
      <sheetId val="1"/>
      <sheetId val="2"/>
      <sheetId val="3"/>
    </sheetIdMap>
  </header>
  <header guid="{58BE77F4-CDEC-46ED-A9DB-A70FA00EA308}" dateTime="2025-09-16T09:04:38" maxSheetId="4" userName="Jarkovský Václav Ing." r:id="rId805" minRId="15003" maxRId="15004">
    <sheetIdMap count="3">
      <sheetId val="1"/>
      <sheetId val="2"/>
      <sheetId val="3"/>
    </sheetIdMap>
  </header>
  <header guid="{D5536DCD-F71D-47D6-BEFF-78D282B9C3C8}" dateTime="2025-09-16T12:02:42" maxSheetId="4" userName="Beskydová Sabina Ing." r:id="rId806" minRId="15009" maxRId="15010">
    <sheetIdMap count="3">
      <sheetId val="1"/>
      <sheetId val="2"/>
      <sheetId val="3"/>
    </sheetIdMap>
  </header>
  <header guid="{4DE3D1AC-4112-4C6E-9907-F7FE54F7A0BA}" dateTime="2025-09-16T12:34:24" maxSheetId="4" userName="Jarkovský Václav Ing." r:id="rId807" minRId="15014">
    <sheetIdMap count="3">
      <sheetId val="1"/>
      <sheetId val="2"/>
      <sheetId val="3"/>
    </sheetIdMap>
  </header>
  <header guid="{5671BE28-0216-44EF-8167-1FAD4BE839C8}" dateTime="2025-09-16T12:36:22" maxSheetId="4" userName="Jarkovský Václav Ing." r:id="rId808" minRId="15019" maxRId="15027">
    <sheetIdMap count="3">
      <sheetId val="1"/>
      <sheetId val="2"/>
      <sheetId val="3"/>
    </sheetIdMap>
  </header>
  <header guid="{94A9AA52-3193-4219-8A29-659F310FD50F}" dateTime="2025-09-16T12:37:12" maxSheetId="4" userName="Jarkovský Václav Ing." r:id="rId809" minRId="15028" maxRId="15031">
    <sheetIdMap count="3">
      <sheetId val="1"/>
      <sheetId val="2"/>
      <sheetId val="3"/>
    </sheetIdMap>
  </header>
  <header guid="{819CE143-CCE2-410D-B587-7D8DCD802235}" dateTime="2025-09-17T10:21:06" maxSheetId="4" userName="Jarkovský Václav Ing." r:id="rId810" minRId="15036">
    <sheetIdMap count="3">
      <sheetId val="1"/>
      <sheetId val="2"/>
      <sheetId val="3"/>
    </sheetIdMap>
  </header>
  <header guid="{74134251-A929-44B9-9879-99BB44873719}" dateTime="2025-09-17T10:40:11" maxSheetId="4" userName="Jarkovský Václav Ing." r:id="rId811">
    <sheetIdMap count="3">
      <sheetId val="1"/>
      <sheetId val="2"/>
      <sheetId val="3"/>
    </sheetIdMap>
  </header>
  <header guid="{71C7D2AE-4609-4DEA-AB0A-96F7D5AF135E}" dateTime="2025-09-17T12:28:39" maxSheetId="4" userName="Jarkovský Václav Ing." r:id="rId812" minRId="15041">
    <sheetIdMap count="3">
      <sheetId val="1"/>
      <sheetId val="2"/>
      <sheetId val="3"/>
    </sheetIdMap>
  </header>
  <header guid="{D2EE745C-004E-464C-A170-4EE99DAA2915}" dateTime="2025-09-17T12:46:10" maxSheetId="4" userName="Jarkovský Václav Ing." r:id="rId813" minRId="15042" maxRId="15043">
    <sheetIdMap count="3">
      <sheetId val="1"/>
      <sheetId val="2"/>
      <sheetId val="3"/>
    </sheetIdMap>
  </header>
  <header guid="{3C433CF2-3166-4E5A-96F5-958AA8F5B540}" dateTime="2025-09-17T15:23:23" maxSheetId="4" userName="Jarkovský Václav Ing." r:id="rId814" minRId="15044" maxRId="15046">
    <sheetIdMap count="3">
      <sheetId val="1"/>
      <sheetId val="2"/>
      <sheetId val="3"/>
    </sheetIdMap>
  </header>
  <header guid="{19F004A7-94BC-4579-A70D-46BF5C040438}" dateTime="2025-09-17T15:32:51" maxSheetId="4" userName="Jarkovský Václav Ing." r:id="rId815" minRId="15051" maxRId="15062">
    <sheetIdMap count="3">
      <sheetId val="1"/>
      <sheetId val="2"/>
      <sheetId val="3"/>
    </sheetIdMap>
  </header>
  <header guid="{305F1DEE-C3D2-4095-AD09-B62E67F6F890}" dateTime="2025-09-17T15:33:23" maxSheetId="4" userName="Jarkovský Václav Ing." r:id="rId816">
    <sheetIdMap count="3">
      <sheetId val="1"/>
      <sheetId val="2"/>
      <sheetId val="3"/>
    </sheetIdMap>
  </header>
  <header guid="{087F8D65-20C2-47AE-9A95-0876FAB7B05A}" dateTime="2025-09-17T15:41:44" maxSheetId="4" userName="Jarkovský Václav Ing." r:id="rId817">
    <sheetIdMap count="3">
      <sheetId val="1"/>
      <sheetId val="2"/>
      <sheetId val="3"/>
    </sheetIdMap>
  </header>
  <header guid="{17C7BD98-B1C1-4849-8265-F702B15A1F08}" dateTime="2025-09-17T15:43:20" maxSheetId="4" userName="Jarkovský Václav Ing." r:id="rId818">
    <sheetIdMap count="3">
      <sheetId val="1"/>
      <sheetId val="2"/>
      <sheetId val="3"/>
    </sheetIdMap>
  </header>
  <header guid="{E89C0F3C-E809-4314-A610-33E721099F14}" dateTime="2025-09-19T07:17:32" maxSheetId="4" userName="Jarkovský Václav Ing." r:id="rId819" minRId="15075">
    <sheetIdMap count="3">
      <sheetId val="1"/>
      <sheetId val="2"/>
      <sheetId val="3"/>
    </sheetIdMap>
  </header>
  <header guid="{2F0EE650-B18B-4A69-A7AB-83A1FE394225}" dateTime="2025-09-19T07:19:58" maxSheetId="4" userName="Jarkovský Václav Ing." r:id="rId820" minRId="15076" maxRId="15077">
    <sheetIdMap count="3">
      <sheetId val="1"/>
      <sheetId val="2"/>
      <sheetId val="3"/>
    </sheetIdMap>
  </header>
  <header guid="{F77B8871-62A1-45C1-9F16-21E6798EFC2C}" dateTime="2025-09-19T07:24:59" maxSheetId="4" userName="Jarkovský Václav Ing." r:id="rId821">
    <sheetIdMap count="3">
      <sheetId val="1"/>
      <sheetId val="2"/>
      <sheetId val="3"/>
    </sheetIdMap>
  </header>
  <header guid="{7881445E-9D37-49B9-B6D3-5128424BCB30}" dateTime="2025-10-07T11:01:39" maxSheetId="4" userName="Olšáková Andrea Mgr." r:id="rId822">
    <sheetIdMap count="3">
      <sheetId val="1"/>
      <sheetId val="2"/>
      <sheetId val="3"/>
    </sheetIdMap>
  </header>
</header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45" start="0" length="2147483647">
    <dxf>
      <font>
        <color theme="1"/>
      </font>
    </dxf>
  </rfmt>
  <rfmt sheetId="1" sqref="L65">
    <dxf>
      <fill>
        <patternFill patternType="none">
          <bgColor auto="1"/>
        </patternFill>
      </fill>
    </dxf>
  </rfmt>
  <rfmt sheetId="1" sqref="L65" start="0" length="2147483647">
    <dxf>
      <font>
        <color theme="1"/>
      </font>
    </dxf>
  </rfmt>
  <rfmt sheetId="1" sqref="L27">
    <dxf>
      <fill>
        <patternFill patternType="none">
          <bgColor auto="1"/>
        </patternFill>
      </fill>
    </dxf>
  </rfmt>
  <rfmt sheetId="1" sqref="L27" start="0" length="2147483647">
    <dxf>
      <font>
        <color theme="1"/>
      </font>
    </dxf>
  </rfmt>
  <rfmt sheetId="1" sqref="P65">
    <dxf>
      <fill>
        <patternFill patternType="none">
          <bgColor auto="1"/>
        </patternFill>
      </fill>
    </dxf>
  </rfmt>
  <rfmt sheetId="1" sqref="P65" start="0" length="2147483647">
    <dxf/>
  </rfmt>
  <rcmt sheetId="1" cell="P55" guid="{96C72FF9-1460-429B-92E3-DCBBDBB2B76A}" author="Jarkovský Václav Ing." newLength="58"/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041" sId="1" numFmtId="4">
    <nc r="M35">
      <v>650</v>
    </nc>
  </rcc>
  <rcmt sheetId="1" cell="M35" guid="{81944C3E-441F-4DD9-9DFD-9FB03F8F2F20}" author="Jarkovský Václav Ing." newLength="79"/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042" sId="1" odxf="1" dxf="1" numFmtId="4">
    <nc r="P35">
      <v>650</v>
    </nc>
    <odxf>
      <border outline="0">
        <top style="thin">
          <color indexed="64"/>
        </top>
      </border>
    </odxf>
    <ndxf>
      <border outline="0">
        <top/>
      </border>
    </ndxf>
  </rcc>
  <rcc rId="15043" sId="1" numFmtId="4">
    <oc r="M35">
      <v>650</v>
    </oc>
    <nc r="M35"/>
  </rcc>
  <rcmt sheetId="1" cell="M35" guid="{00000000-0000-0000-0000-000000000000}" action="delete" author="Jarkovský Václav Ing."/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044" sId="2" ref="A12:XFD12" action="deleteRow">
    <rfmt sheetId="2" xfDxf="1" sqref="A12:XFD12" start="0" length="0"/>
    <rcc rId="0" sId="2" s="1" dxf="1">
      <nc r="A12" t="inlineStr">
        <is>
          <t>h.</t>
        </is>
      </nc>
      <ndxf>
        <font>
          <sz val="10"/>
          <color auto="1"/>
          <name val="Arial"/>
          <family val="2"/>
          <charset val="238"/>
          <scheme val="none"/>
        </font>
        <alignment horizont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s="1" dxf="1">
      <nc r="B12" t="inlineStr">
        <is>
          <t>zapojení ostatních příjmů</t>
        </is>
      </nc>
      <ndxf>
        <font>
          <sz val="10"/>
          <color auto="1"/>
          <name val="Times New Roman"/>
          <family val="1"/>
          <charset val="238"/>
          <scheme val="none"/>
        </font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</border>
      </ndxf>
    </rcc>
    <rfmt sheetId="2" s="1" sqref="C12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2" s="1" dxf="1">
      <nc r="D12">
        <f>L12</f>
      </nc>
      <ndxf>
        <font>
          <sz val="10"/>
          <color auto="1"/>
          <name val="Arial"/>
          <family val="2"/>
          <charset val="238"/>
          <scheme val="none"/>
        </font>
        <numFmt numFmtId="169" formatCode="0.00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="1" sqref="E12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F12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G12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2" s="1" sqref="H12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I12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</dxf>
    </rfmt>
    <rfmt sheetId="2" s="1" sqref="J12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K12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L12" start="0" length="0">
      <dxf>
        <font>
          <sz val="10"/>
          <color auto="1"/>
          <name val="Arial"/>
          <family val="2"/>
          <charset val="238"/>
          <scheme val="none"/>
        </font>
        <numFmt numFmtId="169" formatCode="0.00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M12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045" sId="1">
    <nc r="AD1" t="inlineStr">
      <is>
        <t>tab. 4.a</t>
      </is>
    </nc>
  </rcc>
  <rfmt sheetId="1" sqref="AD1">
    <dxf>
      <alignment horizontal="right"/>
    </dxf>
  </rfmt>
  <rcc rId="15046" sId="1">
    <nc r="A3" t="inlineStr">
      <is>
        <t>částky v tis. Kč</t>
      </is>
    </nc>
  </rcc>
  <rcv guid="{ECA95C7A-EFD8-4EC4-85A2-34F63C8C25EF}" action="delete"/>
  <rdn rId="0" localSheetId="1" customView="1" name="Z_ECA95C7A_EFD8_4EC4_85A2_34F63C8C25EF_.wvu.PrintArea" hidden="1" oldHidden="1">
    <formula>'SOUHRNNĚ ukazatele PO 2025'!$E$6:$AD$79</formula>
    <oldFormula>'SOUHRNNĚ ukazatele PO 2025'!$E$6:$AD$79</oldFormula>
  </rdn>
  <rdn rId="0" localSheetId="1" customView="1" name="Z_ECA95C7A_EFD8_4EC4_85A2_34F63C8C25EF_.wvu.PrintTitles" hidden="1" oldHidden="1">
    <formula>'SOUHRNNĚ ukazatele PO 2025'!$A:$D,'SOUHRNNĚ ukazatele PO 2025'!$1:$5</formula>
    <oldFormula>'SOUHRNNĚ ukazatele PO 2025'!$A:$D,'SOUHRNNĚ ukazatele PO 2025'!$1:$5</oldFormula>
  </rdn>
  <rdn rId="0" localSheetId="1" customView="1" name="Z_ECA95C7A_EFD8_4EC4_85A2_34F63C8C25EF_.wvu.Cols" hidden="1" oldHidden="1">
    <formula>'SOUHRNNĚ ukazatele PO 2025'!$C:$C,'SOUHRNNĚ ukazatele PO 2025'!$O:$O</formula>
    <oldFormula>'SOUHRNNĚ ukazatele PO 2025'!$C:$C,'SOUHRNNĚ ukazatele PO 2025'!$O:$O</oldFormula>
  </rdn>
  <rdn rId="0" localSheetId="1" customView="1" name="Z_ECA95C7A_EFD8_4EC4_85A2_34F63C8C25EF_.wvu.FilterData" hidden="1" oldHidden="1">
    <formula>'SOUHRNNĚ ukazatele PO 2025'!$A$5:$AD$77</formula>
    <oldFormula>'SOUHRNNĚ ukazatele PO 2025'!$A$5:$AD$77</oldFormula>
  </rdn>
  <rcv guid="{ECA95C7A-EFD8-4EC4-85A2-34F63C8C25EF}" action="add"/>
</revisions>
</file>

<file path=xl/revisions/revisionLog1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051" sId="1">
    <oc r="P5" t="inlineStr">
      <is>
        <t>a.</t>
      </is>
    </oc>
    <nc r="P5" t="inlineStr">
      <is>
        <t>B.1</t>
      </is>
    </nc>
  </rcc>
  <rcc rId="15052" sId="1">
    <oc r="M5" t="inlineStr">
      <is>
        <t>e.</t>
      </is>
    </oc>
    <nc r="M5" t="inlineStr">
      <is>
        <t>B.5</t>
      </is>
    </nc>
  </rcc>
  <rcc rId="15053" sId="1">
    <oc r="R5" t="inlineStr">
      <is>
        <t>e.</t>
      </is>
    </oc>
    <nc r="R5" t="inlineStr">
      <is>
        <t>B.5</t>
      </is>
    </nc>
  </rcc>
  <rrc rId="15054" sId="1" ref="N1:N1048576" action="deleteCol">
    <undo index="65535" exp="area" ref3D="1" dr="$A$1:$XFD$5" dn="Z_F9CC7C0A_8455_4B23_89B8_6EAC226AC099_.wvu.PrintTitles" sId="1"/>
    <undo index="65535" exp="area" ref3D="1" dr="$A$1:$XFD$5" dn="Z_F34D93BB_303C_41D4_86BF_175561CF63A4_.wvu.PrintTitles" sId="1"/>
    <undo index="65535" exp="area" ref3D="1" dr="$A$1:$XFD$5" dn="Z_ECA95C7A_EFD8_4EC4_85A2_34F63C8C25EF_.wvu.PrintTitles" sId="1"/>
    <undo index="65535" exp="area" ref3D="1" dr="$O$1:$O$1048576" dn="Z_ECA95C7A_EFD8_4EC4_85A2_34F63C8C25EF_.wvu.Cols" sId="1"/>
    <undo index="65535" exp="area" ref3D="1" dr="$A$1:$XFD$5" dn="Z_E469200E_E45B_48BF_9EDA_B3574152690B_.wvu.PrintTitles" sId="1"/>
    <undo index="65535" exp="area" ref3D="1" dr="$A$1:$XFD$5" dn="Z_BD5456A6_45E9_42B7_B375_15E458E94A45_.wvu.PrintTitles" sId="1"/>
    <undo index="65535" exp="area" ref3D="1" dr="$A$1:$XFD$5" dn="Z_BD2ABD2E_5B85_4A66_8C4D_5AC8420C2B3B_.wvu.PrintTitles" sId="1"/>
    <undo index="65535" exp="area" ref3D="1" dr="$A$1:$XFD$5" dn="Z_C5553868_B1BC_42AA_B251_130824B1493F_.wvu.PrintTitles" sId="1"/>
    <undo index="65535" exp="area" ref3D="1" dr="$A$1:$XFD$5" dn="Z_B56BB743_ACD1_4F1C_A4EC_86D4E390A4F0_.wvu.PrintTitles" sId="1"/>
    <undo index="65535" exp="area" ref3D="1" dr="$A$1:$XFD$5" dn="Z_BD206193_A9CB_4FB5_800C_FE0571FD5AED_.wvu.PrintTitles" sId="1"/>
    <undo index="65535" exp="area" ref3D="1" dr="$A$1:$XFD$5" dn="Z_B2177AA2_7EB7_4260_929C_B64018134DA6_.wvu.PrintTitles" sId="1"/>
    <undo index="65535" exp="area" ref3D="1" dr="$A$1:$XFD$5" dn="Z_B5644001_46E8_4A6D_8484_E9B7B1F663C6_.wvu.PrintTitles" sId="1"/>
    <undo index="65535" exp="area" ref3D="1" dr="$A$1:$XFD$5" dn="Z_985903A9_9AC0_4EEF_B3E6_551C22113BEE_.wvu.PrintTitles" sId="1"/>
    <undo index="65535" exp="area" ref3D="1" dr="$A$1:$XFD$5" dn="Z_7CC1FA3A_895C_48F2_A941_ABE1E0AA99FD_.wvu.PrintTitles" sId="1"/>
    <undo index="65535" exp="area" ref3D="1" dr="$A$1:$XFD$5" dn="Z_70784625_D6AA_4827_8FB2_93D97FE1DFCE_.wvu.PrintTitles" sId="1"/>
    <undo index="65535" exp="area" ref3D="1" dr="$A$1:$XFD$5" dn="Z_15764750_8AF9_45DF_9450_B30F8151D6AB_.wvu.PrintTitles" sId="1"/>
    <undo index="65535" exp="area" ref3D="1" dr="$A$1:$XFD$5" dn="Z_1DB03DC3_DD52_49CD_8072_4B719410EDF4_.wvu.PrintTitles" sId="1"/>
    <undo index="65535" exp="area" ref3D="1" dr="$A$1:$XFD$5" dn="Názvy_tisku" sId="1"/>
    <rfmt sheetId="1" xfDxf="1" sqref="N1:N1048576" start="0" length="0">
      <dxf>
        <numFmt numFmtId="164" formatCode="#,##0.0"/>
      </dxf>
    </rfmt>
    <rfmt sheetId="1" sqref="N3" start="0" length="0">
      <dxf>
        <fill>
          <patternFill patternType="solid">
            <bgColor rgb="FFCCFFCC"/>
          </patternFill>
        </fill>
        <alignment horizontal="center" vertical="center"/>
        <border outline="0">
          <top style="medium">
            <color indexed="64"/>
          </top>
          <bottom style="medium">
            <color indexed="64"/>
          </bottom>
        </border>
      </dxf>
    </rfmt>
    <rfmt sheetId="1" sqref="N4" start="0" length="0">
      <dxf>
        <font>
          <sz val="10"/>
          <color auto="1"/>
          <name val="Times New Roman"/>
          <family val="1"/>
          <charset val="238"/>
          <scheme val="none"/>
        </font>
        <numFmt numFmtId="167" formatCode="0.000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bottom style="medium">
            <color indexed="64"/>
          </bottom>
        </border>
      </dxf>
    </rfmt>
    <rcc rId="0" sId="1" dxf="1">
      <nc r="N5" t="inlineStr">
        <is>
          <t>f.</t>
        </is>
      </nc>
      <ndxf>
        <numFmt numFmtId="0" formatCode="General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medium">
            <color indexed="64"/>
          </top>
          <bottom style="thin">
            <color indexed="64"/>
          </bottom>
        </border>
      </ndxf>
    </rcc>
    <rfmt sheetId="1" sqref="N6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N7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8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9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10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11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12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13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14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15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16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17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18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19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20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21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22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23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24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25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26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27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dxf>
    </rfmt>
    <rfmt sheetId="1" sqref="N28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medium">
            <color indexed="64"/>
          </top>
          <bottom style="thin">
            <color indexed="64"/>
          </bottom>
        </border>
      </dxf>
    </rfmt>
    <rfmt sheetId="1" sqref="N29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right style="thin">
            <color indexed="64"/>
          </right>
          <bottom style="thin">
            <color indexed="64"/>
          </bottom>
        </border>
      </dxf>
    </rfmt>
    <rfmt sheetId="1" sqref="N30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right style="thin">
            <color indexed="64"/>
          </right>
          <bottom style="thin">
            <color indexed="64"/>
          </bottom>
        </border>
      </dxf>
    </rfmt>
    <rfmt sheetId="1" sqref="N31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right style="thin">
            <color indexed="64"/>
          </right>
          <bottom style="thin">
            <color indexed="64"/>
          </bottom>
        </border>
      </dxf>
    </rfmt>
    <rfmt sheetId="1" sqref="N32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right style="thin">
            <color indexed="64"/>
          </right>
          <bottom style="thin">
            <color indexed="64"/>
          </bottom>
        </border>
      </dxf>
    </rfmt>
    <rfmt sheetId="1" sqref="N33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right style="thin">
            <color indexed="64"/>
          </right>
          <bottom style="thin">
            <color indexed="64"/>
          </bottom>
        </border>
      </dxf>
    </rfmt>
    <rfmt sheetId="1" sqref="N34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right style="thin">
            <color indexed="64"/>
          </right>
          <bottom style="thin">
            <color indexed="64"/>
          </bottom>
        </border>
      </dxf>
    </rfmt>
    <rfmt sheetId="1" sqref="N35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right style="thin">
            <color indexed="64"/>
          </right>
          <bottom style="thin">
            <color indexed="64"/>
          </bottom>
        </border>
      </dxf>
    </rfmt>
    <rfmt sheetId="1" sqref="N36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right style="thin">
            <color indexed="64"/>
          </right>
          <bottom style="thin">
            <color indexed="64"/>
          </bottom>
        </border>
      </dxf>
    </rfmt>
    <rfmt sheetId="1" sqref="N37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right style="thin">
            <color indexed="64"/>
          </right>
          <bottom style="thin">
            <color indexed="64"/>
          </bottom>
        </border>
      </dxf>
    </rfmt>
    <rfmt sheetId="1" sqref="N38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bottom style="medium">
            <color indexed="64"/>
          </bottom>
        </border>
      </dxf>
    </rfmt>
    <rfmt sheetId="1" sqref="N39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N40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N41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right style="thin">
            <color indexed="64"/>
          </right>
          <bottom style="thin">
            <color indexed="64"/>
          </bottom>
        </border>
      </dxf>
    </rfmt>
    <rfmt sheetId="1" sqref="N42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right style="thin">
            <color indexed="64"/>
          </right>
          <bottom style="thin">
            <color indexed="64"/>
          </bottom>
        </border>
      </dxf>
    </rfmt>
    <rfmt sheetId="1" sqref="N43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right style="thin">
            <color indexed="64"/>
          </right>
          <bottom style="thin">
            <color indexed="64"/>
          </bottom>
        </border>
      </dxf>
    </rfmt>
    <rfmt sheetId="1" sqref="N44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right style="thin">
            <color indexed="64"/>
          </right>
          <bottom style="thin">
            <color indexed="64"/>
          </bottom>
        </border>
      </dxf>
    </rfmt>
    <rfmt sheetId="1" sqref="N45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right style="thin">
            <color indexed="64"/>
          </right>
          <bottom style="thin">
            <color indexed="64"/>
          </bottom>
        </border>
      </dxf>
    </rfmt>
    <rfmt sheetId="1" sqref="N46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N47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N48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N49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</border>
      </dxf>
    </rfmt>
    <rfmt sheetId="1" sqref="N50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medium">
            <color indexed="64"/>
          </top>
          <bottom style="thin">
            <color indexed="64"/>
          </bottom>
        </border>
      </dxf>
    </rfmt>
    <rfmt sheetId="1" sqref="N51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N52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N53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N54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right style="thin">
            <color indexed="64"/>
          </right>
          <bottom style="thin">
            <color indexed="64"/>
          </bottom>
        </border>
      </dxf>
    </rfmt>
    <rfmt sheetId="1" sqref="N55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right style="thin">
            <color indexed="64"/>
          </right>
          <bottom style="thin">
            <color indexed="64"/>
          </bottom>
        </border>
      </dxf>
    </rfmt>
    <rfmt sheetId="1" sqref="N56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N57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N58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N59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dxf>
    </rfmt>
    <rfmt sheetId="1" sqref="N60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medium">
            <color indexed="64"/>
          </top>
          <bottom style="thin">
            <color indexed="64"/>
          </bottom>
        </border>
      </dxf>
    </rfmt>
    <rfmt sheetId="1" sqref="N61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N62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N63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N64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right style="thin">
            <color indexed="64"/>
          </right>
          <bottom style="thin">
            <color indexed="64"/>
          </bottom>
        </border>
      </dxf>
    </rfmt>
    <rfmt sheetId="1" sqref="N65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right style="thin">
            <color indexed="64"/>
          </right>
          <bottom style="thin">
            <color indexed="64"/>
          </bottom>
        </border>
      </dxf>
    </rfmt>
    <rfmt sheetId="1" sqref="N66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right style="thin">
            <color indexed="64"/>
          </right>
          <bottom style="thin">
            <color indexed="64"/>
          </bottom>
        </border>
      </dxf>
    </rfmt>
    <rfmt sheetId="1" sqref="N67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right style="thin">
            <color indexed="64"/>
          </right>
          <bottom style="thin">
            <color indexed="64"/>
          </bottom>
        </border>
      </dxf>
    </rfmt>
    <rfmt sheetId="1" sqref="N68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right style="thin">
            <color indexed="64"/>
          </right>
          <bottom style="thin">
            <color indexed="64"/>
          </bottom>
        </border>
      </dxf>
    </rfmt>
    <rfmt sheetId="1" sqref="N69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N70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N71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N72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N73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N74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N75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N76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bottom style="thin">
            <color indexed="64"/>
          </bottom>
        </border>
      </dxf>
    </rfmt>
    <rfmt sheetId="1" sqref="N77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medium">
            <color indexed="64"/>
          </bottom>
        </border>
      </dxf>
    </rfmt>
    <rcc rId="0" sId="1" dxf="1">
      <nc r="N79">
        <f>SUM(N6:N77)</f>
      </nc>
      <ndxf>
        <font>
          <b/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top"/>
      </ndxf>
    </rcc>
    <rfmt sheetId="1" sqref="N83" start="0" length="0">
      <dxf>
        <font>
          <b/>
          <sz val="11"/>
          <color theme="1"/>
          <name val="Calibri"/>
          <family val="2"/>
          <charset val="238"/>
          <scheme val="minor"/>
        </font>
        <alignment horizontal="center" vertical="top"/>
      </dxf>
    </rfmt>
  </rrc>
  <rrc rId="15055" sId="1" ref="N1:N1048576" action="deleteCol">
    <undo index="65535" exp="area" dr="I77:N77" r="AA77" sId="1"/>
    <undo index="65535" exp="area" dr="I77:N77" r="R77" sId="1"/>
    <undo index="65535" exp="area" dr="I76:N76" r="AA76" sId="1"/>
    <undo index="65535" exp="area" dr="I76:N76" r="R76" sId="1"/>
    <undo index="65535" exp="area" dr="I75:N75" r="AA75" sId="1"/>
    <undo index="65535" exp="area" dr="I75:N75" r="R75" sId="1"/>
    <undo index="65535" exp="area" dr="I74:N74" r="AA74" sId="1"/>
    <undo index="65535" exp="area" dr="I74:N74" r="R74" sId="1"/>
    <undo index="65535" exp="area" dr="I73:N73" r="AA73" sId="1"/>
    <undo index="65535" exp="area" dr="I73:N73" r="R73" sId="1"/>
    <undo index="65535" exp="area" dr="I72:N72" r="AA72" sId="1"/>
    <undo index="65535" exp="area" dr="I72:N72" r="R72" sId="1"/>
    <undo index="65535" exp="area" dr="I71:N71" r="AA71" sId="1"/>
    <undo index="65535" exp="area" dr="I71:N71" r="R71" sId="1"/>
    <undo index="65535" exp="area" dr="I70:N70" r="AA70" sId="1"/>
    <undo index="65535" exp="area" dr="I70:N70" r="R70" sId="1"/>
    <undo index="65535" exp="area" dr="I69:N69" r="AA69" sId="1"/>
    <undo index="65535" exp="area" dr="I69:N69" r="R69" sId="1"/>
    <undo index="65535" exp="area" dr="I68:N68" r="AA68" sId="1"/>
    <undo index="65535" exp="area" dr="I68:N68" r="R68" sId="1"/>
    <undo index="65535" exp="area" dr="I67:N67" r="AA67" sId="1"/>
    <undo index="65535" exp="area" dr="I67:N67" r="R67" sId="1"/>
    <undo index="65535" exp="area" dr="I66:N66" r="AA66" sId="1"/>
    <undo index="65535" exp="area" dr="I66:N66" r="R66" sId="1"/>
    <undo index="65535" exp="area" dr="I65:N65" r="AA65" sId="1"/>
    <undo index="65535" exp="area" dr="I65:N65" r="R65" sId="1"/>
    <undo index="65535" exp="area" dr="I64:N64" r="AA64" sId="1"/>
    <undo index="65535" exp="area" dr="I64:N64" r="R64" sId="1"/>
    <undo index="65535" exp="area" dr="I63:N63" r="AA63" sId="1"/>
    <undo index="65535" exp="area" dr="I63:N63" r="R63" sId="1"/>
    <undo index="65535" exp="area" dr="I62:N62" r="AA62" sId="1"/>
    <undo index="65535" exp="area" dr="I62:N62" r="R62" sId="1"/>
    <undo index="65535" exp="area" dr="I61:N61" r="AA61" sId="1"/>
    <undo index="65535" exp="area" dr="I61:N61" r="R61" sId="1"/>
    <undo index="65535" exp="area" dr="I60:N60" r="AA60" sId="1"/>
    <undo index="65535" exp="area" dr="I60:N60" r="R60" sId="1"/>
    <undo index="65535" exp="area" dr="I59:N59" r="AA59" sId="1"/>
    <undo index="65535" exp="area" dr="I59:N59" r="R59" sId="1"/>
    <undo index="65535" exp="area" dr="I58:N58" r="AA58" sId="1"/>
    <undo index="65535" exp="area" dr="I58:N58" r="R58" sId="1"/>
    <undo index="65535" exp="area" dr="I57:N57" r="AA57" sId="1"/>
    <undo index="65535" exp="area" dr="I57:N57" r="R57" sId="1"/>
    <undo index="65535" exp="area" dr="I56:N56" r="AA56" sId="1"/>
    <undo index="65535" exp="area" dr="I56:N56" r="R56" sId="1"/>
    <undo index="65535" exp="area" dr="I55:N55" r="AA55" sId="1"/>
    <undo index="65535" exp="area" dr="I55:N55" r="R55" sId="1"/>
    <undo index="65535" exp="area" dr="I54:N54" r="AA54" sId="1"/>
    <undo index="65535" exp="area" dr="I54:N54" r="R54" sId="1"/>
    <undo index="65535" exp="area" dr="I53:N53" r="AA53" sId="1"/>
    <undo index="65535" exp="area" dr="I53:N53" r="R53" sId="1"/>
    <undo index="65535" exp="area" dr="I52:N52" r="AA52" sId="1"/>
    <undo index="65535" exp="area" dr="I52:N52" r="R52" sId="1"/>
    <undo index="65535" exp="area" dr="I51:N51" r="AA51" sId="1"/>
    <undo index="65535" exp="area" dr="I51:N51" r="R51" sId="1"/>
    <undo index="65535" exp="area" dr="I50:N50" r="AA50" sId="1"/>
    <undo index="65535" exp="area" dr="I50:N50" r="R50" sId="1"/>
    <undo index="65535" exp="area" dr="I49:N49" r="AA49" sId="1"/>
    <undo index="65535" exp="area" dr="I49:N49" r="R49" sId="1"/>
    <undo index="65535" exp="area" dr="I48:N48" r="AA48" sId="1"/>
    <undo index="65535" exp="area" dr="I48:N48" r="R48" sId="1"/>
    <undo index="65535" exp="area" dr="I47:N47" r="AA47" sId="1"/>
    <undo index="65535" exp="area" dr="I47:N47" r="R47" sId="1"/>
    <undo index="65535" exp="area" dr="I46:N46" r="AA46" sId="1"/>
    <undo index="65535" exp="area" dr="I46:N46" r="R46" sId="1"/>
    <undo index="65535" exp="area" dr="I45:N45" r="AA45" sId="1"/>
    <undo index="65535" exp="area" dr="I45:N45" r="R45" sId="1"/>
    <undo index="65535" exp="area" dr="I44:N44" r="AA44" sId="1"/>
    <undo index="65535" exp="area" dr="I44:N44" r="R44" sId="1"/>
    <undo index="65535" exp="area" dr="I43:N43" r="AA43" sId="1"/>
    <undo index="65535" exp="area" dr="I43:N43" r="R43" sId="1"/>
    <undo index="65535" exp="area" dr="I42:N42" r="AA42" sId="1"/>
    <undo index="65535" exp="area" dr="I42:N42" r="R42" sId="1"/>
    <undo index="65535" exp="area" dr="I41:N41" r="AA41" sId="1"/>
    <undo index="65535" exp="area" dr="I41:N41" r="R41" sId="1"/>
    <undo index="65535" exp="area" dr="I40:N40" r="AA40" sId="1"/>
    <undo index="65535" exp="area" dr="I40:N40" r="R40" sId="1"/>
    <undo index="65535" exp="area" dr="I39:N39" r="AA39" sId="1"/>
    <undo index="65535" exp="area" dr="I39:N39" r="R39" sId="1"/>
    <undo index="65535" exp="area" dr="I38:N38" r="AA38" sId="1"/>
    <undo index="65535" exp="area" dr="I38:N38" r="R38" sId="1"/>
    <undo index="65535" exp="area" dr="I37:N37" r="AA37" sId="1"/>
    <undo index="65535" exp="area" dr="I37:N37" r="R37" sId="1"/>
    <undo index="65535" exp="area" dr="I36:N36" r="AA36" sId="1"/>
    <undo index="65535" exp="area" dr="I36:N36" r="R36" sId="1"/>
    <undo index="65535" exp="area" dr="I35:N35" r="AA35" sId="1"/>
    <undo index="65535" exp="area" dr="I35:N35" r="R35" sId="1"/>
    <undo index="65535" exp="area" dr="I34:N34" r="AA34" sId="1"/>
    <undo index="65535" exp="area" dr="I34:N34" r="R34" sId="1"/>
    <undo index="65535" exp="area" dr="I33:N33" r="AA33" sId="1"/>
    <undo index="65535" exp="area" dr="I33:N33" r="R33" sId="1"/>
    <undo index="65535" exp="area" dr="I32:N32" r="AA32" sId="1"/>
    <undo index="65535" exp="area" dr="I32:N32" r="R32" sId="1"/>
    <undo index="65535" exp="area" dr="I31:N31" r="AA31" sId="1"/>
    <undo index="65535" exp="area" dr="I31:N31" r="R31" sId="1"/>
    <undo index="65535" exp="area" dr="I30:N30" r="AA30" sId="1"/>
    <undo index="65535" exp="area" dr="I30:N30" r="R30" sId="1"/>
    <undo index="65535" exp="area" dr="I29:N29" r="AA29" sId="1"/>
    <undo index="65535" exp="area" dr="I29:N29" r="R29" sId="1"/>
    <undo index="65535" exp="area" dr="I28:N28" r="AA28" sId="1"/>
    <undo index="65535" exp="area" dr="I28:N28" r="R28" sId="1"/>
    <undo index="65535" exp="area" dr="I27:N27" r="AA27" sId="1"/>
    <undo index="65535" exp="area" dr="I27:N27" r="R27" sId="1"/>
    <undo index="65535" exp="area" dr="I26:N26" r="AA26" sId="1"/>
    <undo index="65535" exp="area" dr="I26:N26" r="R26" sId="1"/>
    <undo index="65535" exp="area" dr="I25:N25" r="AA25" sId="1"/>
    <undo index="65535" exp="area" dr="I25:N25" r="R25" sId="1"/>
    <undo index="65535" exp="area" dr="I24:N24" r="AA24" sId="1"/>
    <undo index="65535" exp="area" dr="I24:N24" r="R24" sId="1"/>
    <undo index="65535" exp="area" dr="I23:N23" r="AA23" sId="1"/>
    <undo index="65535" exp="area" dr="I23:N23" r="R23" sId="1"/>
    <undo index="65535" exp="area" dr="I22:N22" r="AA22" sId="1"/>
    <undo index="65535" exp="area" dr="I22:N22" r="R22" sId="1"/>
    <undo index="65535" exp="area" dr="I21:N21" r="AA21" sId="1"/>
    <undo index="65535" exp="area" dr="I21:N21" r="R21" sId="1"/>
    <undo index="65535" exp="area" dr="I20:N20" r="AA20" sId="1"/>
    <undo index="65535" exp="area" dr="I20:N20" r="R20" sId="1"/>
    <undo index="65535" exp="area" dr="I19:N19" r="AA19" sId="1"/>
    <undo index="65535" exp="area" dr="I19:N19" r="R19" sId="1"/>
    <undo index="65535" exp="area" dr="I18:N18" r="AA18" sId="1"/>
    <undo index="65535" exp="area" dr="I18:N18" r="R18" sId="1"/>
    <undo index="65535" exp="area" dr="I17:N17" r="AA17" sId="1"/>
    <undo index="65535" exp="area" dr="I17:N17" r="R17" sId="1"/>
    <undo index="65535" exp="area" dr="I16:N16" r="AA16" sId="1"/>
    <undo index="65535" exp="area" dr="I16:N16" r="R16" sId="1"/>
    <undo index="65535" exp="area" dr="I15:N15" r="AA15" sId="1"/>
    <undo index="65535" exp="area" dr="I15:N15" r="R15" sId="1"/>
    <undo index="65535" exp="area" dr="I14:N14" r="AA14" sId="1"/>
    <undo index="65535" exp="area" dr="I14:N14" r="R14" sId="1"/>
    <undo index="65535" exp="area" dr="I13:N13" r="AA13" sId="1"/>
    <undo index="65535" exp="area" dr="I13:N13" r="R13" sId="1"/>
    <undo index="65535" exp="area" dr="I12:N12" r="AA12" sId="1"/>
    <undo index="65535" exp="area" dr="I12:N12" r="R12" sId="1"/>
    <undo index="65535" exp="area" dr="I11:N11" r="AA11" sId="1"/>
    <undo index="65535" exp="area" dr="I11:N11" r="R11" sId="1"/>
    <undo index="65535" exp="area" dr="I10:N10" r="AA10" sId="1"/>
    <undo index="65535" exp="area" dr="I10:N10" r="R10" sId="1"/>
    <undo index="65535" exp="area" dr="I9:N9" r="AA9" sId="1"/>
    <undo index="65535" exp="area" dr="I9:N9" r="R9" sId="1"/>
    <undo index="65535" exp="area" dr="I8:N8" r="AA8" sId="1"/>
    <undo index="65535" exp="area" dr="I8:N8" r="R8" sId="1"/>
    <undo index="65535" exp="area" dr="I7:N7" r="AA7" sId="1"/>
    <undo index="65535" exp="area" dr="I7:N7" r="R7" sId="1"/>
    <undo index="65535" exp="area" dr="I6:N6" r="AA6" sId="1"/>
    <undo index="65535" exp="area" dr="I6:N6" r="R6" sId="1"/>
    <undo index="65535" exp="area" ref3D="1" dr="$A$1:$XFD$5" dn="Z_F9CC7C0A_8455_4B23_89B8_6EAC226AC099_.wvu.PrintTitles" sId="1"/>
    <undo index="65535" exp="area" ref3D="1" dr="$A$1:$XFD$5" dn="Z_F34D93BB_303C_41D4_86BF_175561CF63A4_.wvu.PrintTitles" sId="1"/>
    <undo index="65535" exp="area" ref3D="1" dr="$A$1:$XFD$5" dn="Z_ECA95C7A_EFD8_4EC4_85A2_34F63C8C25EF_.wvu.PrintTitles" sId="1"/>
    <undo index="65535" exp="area" ref3D="1" dr="$N$1:$N$1048576" dn="Z_ECA95C7A_EFD8_4EC4_85A2_34F63C8C25EF_.wvu.Cols" sId="1"/>
    <undo index="65535" exp="area" ref3D="1" dr="$A$1:$XFD$5" dn="Z_E469200E_E45B_48BF_9EDA_B3574152690B_.wvu.PrintTitles" sId="1"/>
    <undo index="65535" exp="area" ref3D="1" dr="$A$1:$XFD$5" dn="Z_BD5456A6_45E9_42B7_B375_15E458E94A45_.wvu.PrintTitles" sId="1"/>
    <undo index="65535" exp="area" ref3D="1" dr="$A$1:$XFD$5" dn="Z_BD2ABD2E_5B85_4A66_8C4D_5AC8420C2B3B_.wvu.PrintTitles" sId="1"/>
    <undo index="65535" exp="area" ref3D="1" dr="$A$1:$XFD$5" dn="Z_C5553868_B1BC_42AA_B251_130824B1493F_.wvu.PrintTitles" sId="1"/>
    <undo index="65535" exp="area" ref3D="1" dr="$A$1:$XFD$5" dn="Z_B56BB743_ACD1_4F1C_A4EC_86D4E390A4F0_.wvu.PrintTitles" sId="1"/>
    <undo index="65535" exp="area" ref3D="1" dr="$A$1:$XFD$5" dn="Z_BD206193_A9CB_4FB5_800C_FE0571FD5AED_.wvu.PrintTitles" sId="1"/>
    <undo index="65535" exp="area" ref3D="1" dr="$A$1:$XFD$5" dn="Z_B2177AA2_7EB7_4260_929C_B64018134DA6_.wvu.PrintTitles" sId="1"/>
    <undo index="65535" exp="area" ref3D="1" dr="$A$1:$XFD$5" dn="Z_B5644001_46E8_4A6D_8484_E9B7B1F663C6_.wvu.PrintTitles" sId="1"/>
    <undo index="65535" exp="area" ref3D="1" dr="$A$1:$XFD$5" dn="Z_985903A9_9AC0_4EEF_B3E6_551C22113BEE_.wvu.PrintTitles" sId="1"/>
    <undo index="65535" exp="area" ref3D="1" dr="$A$1:$XFD$5" dn="Z_7CC1FA3A_895C_48F2_A941_ABE1E0AA99FD_.wvu.PrintTitles" sId="1"/>
    <undo index="65535" exp="area" ref3D="1" dr="$A$1:$XFD$5" dn="Z_70784625_D6AA_4827_8FB2_93D97FE1DFCE_.wvu.PrintTitles" sId="1"/>
    <undo index="65535" exp="area" ref3D="1" dr="$A$1:$XFD$5" dn="Z_15764750_8AF9_45DF_9450_B30F8151D6AB_.wvu.PrintTitles" sId="1"/>
    <undo index="65535" exp="area" ref3D="1" dr="$A$1:$XFD$5" dn="Z_1DB03DC3_DD52_49CD_8072_4B719410EDF4_.wvu.PrintTitles" sId="1"/>
    <undo index="65535" exp="area" ref3D="1" dr="$A$1:$XFD$5" dn="Názvy_tisku" sId="1"/>
    <rfmt sheetId="1" xfDxf="1" sqref="N1:N1048576" start="0" length="0"/>
    <rfmt sheetId="1" sqref="N3" start="0" length="0">
      <dxf>
        <fill>
          <patternFill patternType="solid">
            <bgColor rgb="FFCCFFCC"/>
          </patternFill>
        </fill>
        <alignment horizontal="center" vertical="center"/>
        <border outline="0">
          <top style="medium">
            <color indexed="64"/>
          </top>
          <bottom style="medium">
            <color indexed="64"/>
          </bottom>
        </border>
      </dxf>
    </rfmt>
    <rfmt sheetId="1" sqref="N4" start="0" length="0">
      <dxf>
        <font>
          <sz val="10"/>
          <color theme="5" tint="-0.249977111117893"/>
          <name val="Times New Roman"/>
          <family val="1"/>
          <charset val="238"/>
          <scheme val="none"/>
        </font>
        <numFmt numFmtId="164" formatCode="#,##0.0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medium">
            <color indexed="64"/>
          </top>
          <bottom style="medium">
            <color indexed="64"/>
          </bottom>
        </border>
      </dxf>
    </rfmt>
    <rfmt sheetId="1" sqref="N5" start="0" length="0">
      <dxf>
        <font>
          <sz val="11"/>
          <color theme="5" tint="-0.249977111117893"/>
          <name val="Calibri"/>
          <family val="2"/>
          <charset val="238"/>
          <scheme val="minor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medium">
            <color indexed="64"/>
          </top>
          <bottom style="thin">
            <color indexed="64"/>
          </bottom>
        </border>
      </dxf>
    </rfmt>
    <rfmt sheetId="1" sqref="N6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bottom style="thin">
            <color indexed="64"/>
          </bottom>
        </border>
      </dxf>
    </rfmt>
    <rfmt sheetId="1" sqref="N7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bottom style="thin">
            <color indexed="64"/>
          </bottom>
        </border>
      </dxf>
    </rfmt>
    <rfmt sheetId="1" s="1" sqref="N8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4" formatCode="#,##0.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locked="0"/>
      </dxf>
    </rfmt>
    <rfmt sheetId="1" sqref="N9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10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11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12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13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14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15" start="0" length="0">
      <dxf>
        <font>
          <sz val="10"/>
          <color theme="1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16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17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18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19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20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21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bottom style="thin">
            <color indexed="64"/>
          </bottom>
        </border>
      </dxf>
    </rfmt>
    <rfmt sheetId="1" sqref="N22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bottom style="thin">
            <color indexed="64"/>
          </bottom>
        </border>
      </dxf>
    </rfmt>
    <rfmt sheetId="1" sqref="N23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bottom style="thin">
            <color indexed="64"/>
          </bottom>
        </border>
      </dxf>
    </rfmt>
    <rfmt sheetId="1" sqref="N24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bottom style="thin">
            <color indexed="64"/>
          </bottom>
        </border>
      </dxf>
    </rfmt>
    <rfmt sheetId="1" s="1" sqref="N25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4" formatCode="#,##0.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locked="0"/>
      </dxf>
    </rfmt>
    <rfmt sheetId="1" sqref="N26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bottom style="thin">
            <color indexed="64"/>
          </bottom>
        </border>
      </dxf>
    </rfmt>
    <rfmt sheetId="1" sqref="N27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top style="thin">
            <color indexed="64"/>
          </top>
          <bottom style="medium">
            <color indexed="64"/>
          </bottom>
        </border>
      </dxf>
    </rfmt>
    <rfmt sheetId="1" sqref="N28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top style="medium">
            <color indexed="64"/>
          </top>
          <bottom style="thin">
            <color indexed="64"/>
          </bottom>
        </border>
      </dxf>
    </rfmt>
    <rfmt sheetId="1" sqref="N29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30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31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32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33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34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35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36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37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38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bottom style="medium">
            <color indexed="64"/>
          </bottom>
        </border>
      </dxf>
    </rfmt>
    <rfmt sheetId="1" sqref="N39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bottom style="thin">
            <color indexed="64"/>
          </bottom>
        </border>
      </dxf>
    </rfmt>
    <rfmt sheetId="1" sqref="N40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41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4" formatCode="#,##0.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42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43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44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45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46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47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bottom style="thin">
            <color indexed="64"/>
          </bottom>
        </border>
      </dxf>
    </rfmt>
    <rfmt sheetId="1" sqref="N48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bottom style="thin">
            <color indexed="64"/>
          </bottom>
        </border>
      </dxf>
    </rfmt>
    <rfmt sheetId="1" sqref="N49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</border>
      </dxf>
    </rfmt>
    <rfmt sheetId="1" sqref="N50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top style="medium">
            <color indexed="64"/>
          </top>
          <bottom style="thin">
            <color indexed="64"/>
          </bottom>
        </border>
      </dxf>
    </rfmt>
    <rfmt sheetId="1" sqref="N51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52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53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54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55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56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57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bottom style="thin">
            <color indexed="64"/>
          </bottom>
        </border>
      </dxf>
    </rfmt>
    <rfmt sheetId="1" sqref="N58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bottom style="thin">
            <color indexed="64"/>
          </bottom>
        </border>
      </dxf>
    </rfmt>
    <rfmt sheetId="1" sqref="N59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top style="thin">
            <color indexed="64"/>
          </top>
          <bottom style="medium">
            <color indexed="64"/>
          </bottom>
        </border>
      </dxf>
    </rfmt>
    <rfmt sheetId="1" sqref="N60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top style="medium">
            <color indexed="64"/>
          </top>
          <bottom style="thin">
            <color indexed="64"/>
          </bottom>
        </border>
      </dxf>
    </rfmt>
    <rfmt sheetId="1" sqref="N61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62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63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64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65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66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N67" start="0" length="0">
      <dxf>
        <font>
          <sz val="11"/>
          <color theme="5" tint="-0.249977111117893"/>
          <name val="Times New Roman CE"/>
          <family val="2"/>
          <charset val="238"/>
          <scheme val="none"/>
        </font>
        <numFmt numFmtId="4" formatCode="#,##0.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locked="0"/>
      </dxf>
    </rfmt>
    <rfmt sheetId="1" sqref="N68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69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70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71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72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73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74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75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N76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bottom style="thin">
            <color indexed="64"/>
          </bottom>
        </border>
      </dxf>
    </rfmt>
    <rfmt sheetId="1" sqref="N77" start="0" length="0">
      <dxf>
        <font>
          <sz val="10"/>
          <color theme="5" tint="-0.249977111117893"/>
          <name val="Arial"/>
          <family val="2"/>
          <charset val="238"/>
          <scheme val="none"/>
        </font>
        <numFmt numFmtId="166" formatCode="#,##0.000"/>
        <alignment horizontal="center" vertical="center"/>
        <border outline="0">
          <left style="thin">
            <color indexed="64"/>
          </left>
          <top style="thin">
            <color indexed="64"/>
          </top>
          <bottom style="medium">
            <color indexed="64"/>
          </bottom>
        </border>
      </dxf>
    </rfmt>
    <rfmt sheetId="1" sqref="N78" start="0" length="0">
      <dxf>
        <font>
          <sz val="11"/>
          <color theme="5" tint="-0.249977111117893"/>
          <name val="Calibri"/>
          <family val="2"/>
          <charset val="238"/>
          <scheme val="minor"/>
        </font>
      </dxf>
    </rfmt>
    <rcc rId="0" sId="1" dxf="1">
      <nc r="N79">
        <f>SUM(N6:N77)</f>
      </nc>
      <ndxf>
        <font>
          <b/>
          <sz val="10"/>
          <color auto="1"/>
          <name val="Arial"/>
          <family val="2"/>
          <charset val="238"/>
          <scheme val="none"/>
        </font>
        <numFmt numFmtId="166" formatCode="#,##0.000"/>
        <alignment horizontal="center" vertical="top"/>
      </ndxf>
    </rcc>
  </rrc>
  <rcc rId="15056" sId="1">
    <oc r="T2" t="inlineStr">
      <is>
        <t>částky v tis. Kč</t>
      </is>
    </oc>
    <nc r="T2"/>
  </rcc>
  <rcv guid="{ECA95C7A-EFD8-4EC4-85A2-34F63C8C25EF}" action="delete"/>
  <rdn rId="0" localSheetId="1" customView="1" name="Z_ECA95C7A_EFD8_4EC4_85A2_34F63C8C25EF_.wvu.PrintArea" hidden="1" oldHidden="1">
    <formula>'tab. 4.a ukazatele PO 2025'!$E$6:$AB$79</formula>
    <oldFormula>'tab. 4.a ukazatele PO 2025'!$E$6:$AB$79</oldFormula>
  </rdn>
  <rdn rId="0" localSheetId="1" customView="1" name="Z_ECA95C7A_EFD8_4EC4_85A2_34F63C8C25EF_.wvu.PrintTitles" hidden="1" oldHidden="1">
    <formula>'tab. 4.a ukazatele PO 2025'!$A:$D,'tab. 4.a ukazatele PO 2025'!$1:$5</formula>
    <oldFormula>'tab. 4.a ukazatele PO 2025'!$A:$D,'tab. 4.a ukazatele PO 2025'!$1:$5</oldFormula>
  </rdn>
  <rdn rId="0" localSheetId="1" customView="1" name="Z_ECA95C7A_EFD8_4EC4_85A2_34F63C8C25EF_.wvu.Cols" hidden="1" oldHidden="1">
    <formula>'tab. 4.a ukazatele PO 2025'!$C:$C,'tab. 4.a ukazatele PO 2025'!$O:$O</formula>
    <oldFormula>'tab. 4.a ukazatele PO 2025'!$C:$C,'tab. 4.a ukazatele PO 2025'!#REF!</oldFormula>
  </rdn>
  <rdn rId="0" localSheetId="1" customView="1" name="Z_ECA95C7A_EFD8_4EC4_85A2_34F63C8C25EF_.wvu.FilterData" hidden="1" oldHidden="1">
    <formula>'tab. 4.a ukazatele PO 2025'!$A$5:$AB$77</formula>
    <oldFormula>'tab. 4.a ukazatele PO 2025'!$A$5:$AB$77</oldFormula>
  </rdn>
  <rcv guid="{ECA95C7A-EFD8-4EC4-85A2-34F63C8C25EF}" action="add"/>
  <rsnm rId="15061" sheetId="1" oldName="[úpr rozp školství R0929 ukazatele PO 2025.xlsx]SOUHRNNĚ ukazatele PO 2025" newName="[úpr rozp školství R0929 ukazatele PO 2025.xlsx]tab. 4.a ukazatele PO 2025"/>
  <rsnm rId="15062" sheetId="2" oldName="[úpr rozp školství R0929 ukazatele PO 2025.xlsx]rekapitulace" newName="[úpr rozp školství R0929 ukazatele PO 2025.xlsx]tab. 4.b rekapitulace"/>
</revisions>
</file>

<file path=xl/revisions/revisionLog1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CA95C7A-EFD8-4EC4-85A2-34F63C8C25EF}" action="delete"/>
  <rdn rId="0" localSheetId="1" customView="1" name="Z_ECA95C7A_EFD8_4EC4_85A2_34F63C8C25EF_.wvu.PrintArea" hidden="1" oldHidden="1">
    <formula>'tab. 4.a ukazatele PO 2025'!$E$6:$AB$79</formula>
    <oldFormula>'tab. 4.a ukazatele PO 2025'!$E$6:$AB$79</oldFormula>
  </rdn>
  <rdn rId="0" localSheetId="1" customView="1" name="Z_ECA95C7A_EFD8_4EC4_85A2_34F63C8C25EF_.wvu.PrintTitles" hidden="1" oldHidden="1">
    <formula>'tab. 4.a ukazatele PO 2025'!$A:$D,'tab. 4.a ukazatele PO 2025'!$1:$5</formula>
    <oldFormula>'tab. 4.a ukazatele PO 2025'!$A:$D,'tab. 4.a ukazatele PO 2025'!$1:$5</oldFormula>
  </rdn>
  <rdn rId="0" localSheetId="1" customView="1" name="Z_ECA95C7A_EFD8_4EC4_85A2_34F63C8C25EF_.wvu.Cols" hidden="1" oldHidden="1">
    <formula>'tab. 4.a ukazatele PO 2025'!$C:$C,'tab. 4.a ukazatele PO 2025'!$O:$O</formula>
    <oldFormula>'tab. 4.a ukazatele PO 2025'!$C:$C,'tab. 4.a ukazatele PO 2025'!$O:$O</oldFormula>
  </rdn>
  <rdn rId="0" localSheetId="1" customView="1" name="Z_ECA95C7A_EFD8_4EC4_85A2_34F63C8C25EF_.wvu.FilterData" hidden="1" oldHidden="1">
    <formula>'tab. 4.a ukazatele PO 2025'!$A$5:$AB$77</formula>
    <oldFormula>'tab. 4.a ukazatele PO 2025'!$A$5:$AB$77</oldFormula>
  </rdn>
  <rcv guid="{ECA95C7A-EFD8-4EC4-85A2-34F63C8C25EF}" action="add"/>
</revisions>
</file>

<file path=xl/revisions/revisionLog1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CA95C7A-EFD8-4EC4-85A2-34F63C8C25EF}" action="delete"/>
  <rdn rId="0" localSheetId="1" customView="1" name="Z_ECA95C7A_EFD8_4EC4_85A2_34F63C8C25EF_.wvu.PrintArea" hidden="1" oldHidden="1">
    <formula>'tab. 4.a ukazatele PO 2025'!$E$6:$AB$79</formula>
    <oldFormula>'tab. 4.a ukazatele PO 2025'!$E$6:$AB$79</oldFormula>
  </rdn>
  <rdn rId="0" localSheetId="1" customView="1" name="Z_ECA95C7A_EFD8_4EC4_85A2_34F63C8C25EF_.wvu.PrintTitles" hidden="1" oldHidden="1">
    <formula>'tab. 4.a ukazatele PO 2025'!$A:$D,'tab. 4.a ukazatele PO 2025'!$1:$5</formula>
    <oldFormula>'tab. 4.a ukazatele PO 2025'!$A:$D,'tab. 4.a ukazatele PO 2025'!$1:$5</oldFormula>
  </rdn>
  <rdn rId="0" localSheetId="1" customView="1" name="Z_ECA95C7A_EFD8_4EC4_85A2_34F63C8C25EF_.wvu.Cols" hidden="1" oldHidden="1">
    <formula>'tab. 4.a ukazatele PO 2025'!$C:$C,'tab. 4.a ukazatele PO 2025'!$O:$O</formula>
    <oldFormula>'tab. 4.a ukazatele PO 2025'!$C:$C,'tab. 4.a ukazatele PO 2025'!$O:$O</oldFormula>
  </rdn>
  <rdn rId="0" localSheetId="1" customView="1" name="Z_ECA95C7A_EFD8_4EC4_85A2_34F63C8C25EF_.wvu.FilterData" hidden="1" oldHidden="1">
    <formula>'tab. 4.a ukazatele PO 2025'!$A$5:$AB$77</formula>
    <oldFormula>'tab. 4.a ukazatele PO 2025'!$A$5:$AB$77</oldFormula>
  </rdn>
  <rcv guid="{ECA95C7A-EFD8-4EC4-85A2-34F63C8C25EF}" action="add"/>
</revisions>
</file>

<file path=xl/revisions/revisionLog1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CA95C7A-EFD8-4EC4-85A2-34F63C8C25EF}" action="delete"/>
  <rdn rId="0" localSheetId="1" customView="1" name="Z_ECA95C7A_EFD8_4EC4_85A2_34F63C8C25EF_.wvu.PrintArea" hidden="1" oldHidden="1">
    <formula>'tab. 4.a ukazatele PO 2025'!$E$6:$AB$79</formula>
    <oldFormula>'tab. 4.a ukazatele PO 2025'!$E$6:$AB$79</oldFormula>
  </rdn>
  <rdn rId="0" localSheetId="1" customView="1" name="Z_ECA95C7A_EFD8_4EC4_85A2_34F63C8C25EF_.wvu.PrintTitles" hidden="1" oldHidden="1">
    <formula>'tab. 4.a ukazatele PO 2025'!$A:$D,'tab. 4.a ukazatele PO 2025'!$1:$5</formula>
    <oldFormula>'tab. 4.a ukazatele PO 2025'!$A:$D,'tab. 4.a ukazatele PO 2025'!$1:$5</oldFormula>
  </rdn>
  <rdn rId="0" localSheetId="1" customView="1" name="Z_ECA95C7A_EFD8_4EC4_85A2_34F63C8C25EF_.wvu.Cols" hidden="1" oldHidden="1">
    <formula>'tab. 4.a ukazatele PO 2025'!$C:$C,'tab. 4.a ukazatele PO 2025'!$O:$O</formula>
    <oldFormula>'tab. 4.a ukazatele PO 2025'!$C:$C,'tab. 4.a ukazatele PO 2025'!$O:$O</oldFormula>
  </rdn>
  <rdn rId="0" localSheetId="1" customView="1" name="Z_ECA95C7A_EFD8_4EC4_85A2_34F63C8C25EF_.wvu.FilterData" hidden="1" oldHidden="1">
    <formula>'tab. 4.a ukazatele PO 2025'!$A$5:$AB$77</formula>
    <oldFormula>'tab. 4.a ukazatele PO 2025'!$A$5:$AB$77</oldFormula>
  </rdn>
  <rcv guid="{ECA95C7A-EFD8-4EC4-85A2-34F63C8C25EF}" action="add"/>
</revisions>
</file>

<file path=xl/revisions/revisionLog1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075" sId="2">
    <nc r="M1" t="inlineStr">
      <is>
        <t>tab. 4.b</t>
      </is>
    </nc>
  </rcc>
</revisions>
</file>

<file path=xl/revisions/revisionLog1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076" sId="1" odxf="1" dxf="1">
    <nc r="P1" t="inlineStr">
      <is>
        <t>tab. 4.a</t>
      </is>
    </nc>
    <odxf>
      <alignment horizontal="general" vertical="bottom"/>
    </odxf>
    <ndxf>
      <alignment horizontal="right" vertical="top"/>
    </ndxf>
  </rcc>
  <rcc rId="15077" sId="1">
    <oc r="K2" t="inlineStr">
      <is>
        <t>hotovo</t>
      </is>
    </oc>
    <nc r="K2"/>
  </rcc>
</revisions>
</file>

<file path=xl/revisions/revisionLog1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mt sheetId="1" cell="N65" guid="{8EE28248-CDE1-42D6-8E9E-0584EEFE51CF}" author="Jarkovský Václav Ing." newLength="105"/>
</revisions>
</file>

<file path=xl/revisions/revisionLog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21C90459_B2E5_4316_B461_E7714BFBB2A9_.wvu.PrintArea" hidden="1" oldHidden="1">
    <formula>'tab. 4.a ukazatele PO 2025'!$E$6:$AB$79</formula>
  </rdn>
  <rdn rId="0" localSheetId="1" customView="1" name="Z_21C90459_B2E5_4316_B461_E7714BFBB2A9_.wvu.PrintTitles" hidden="1" oldHidden="1">
    <formula>'tab. 4.a ukazatele PO 2025'!$A:$D,'tab. 4.a ukazatele PO 2025'!$1:$5</formula>
  </rdn>
  <rdn rId="0" localSheetId="1" customView="1" name="Z_21C90459_B2E5_4316_B461_E7714BFBB2A9_.wvu.Cols" hidden="1" oldHidden="1">
    <formula>'tab. 4.a ukazatele PO 2025'!$C:$C,'tab. 4.a ukazatele PO 2025'!$O:$O</formula>
  </rdn>
  <rdn rId="0" localSheetId="1" customView="1" name="Z_21C90459_B2E5_4316_B461_E7714BFBB2A9_.wvu.FilterData" hidden="1" oldHidden="1">
    <formula>'tab. 4.a ukazatele PO 2025'!$A$5:$AB$77</formula>
  </rdn>
  <rcv guid="{21C90459-B2E5-4316-B461-E7714BFBB2A9}" action="add"/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731" sId="1" numFmtId="4">
    <nc r="P54">
      <v>463</v>
    </nc>
  </rcc>
  <rcc rId="14732" sId="1" numFmtId="4">
    <nc r="L66">
      <v>139.16</v>
    </nc>
  </rcc>
  <rcc rId="14733" sId="1" numFmtId="4">
    <nc r="L47">
      <v>135.88999999999999</v>
    </nc>
  </rcc>
  <rcc rId="14734" sId="1" numFmtId="4">
    <nc r="L30">
      <v>83.32</v>
    </nc>
  </rcc>
  <rcc rId="14735" sId="1" numFmtId="4">
    <nc r="L6">
      <v>130.62</v>
    </nc>
  </rcc>
  <rcc rId="14736" sId="1" numFmtId="4">
    <nc r="L50">
      <v>130.84</v>
    </nc>
  </rcc>
  <rcmt sheetId="1" cell="P54" guid="{2B1CECA8-B701-4A91-A259-7DD3D330B81C}" author="Jarkovský Václav Ing." newLength="60"/>
  <rcv guid="{ECA95C7A-EFD8-4EC4-85A2-34F63C8C25EF}" action="delete"/>
  <rdn rId="0" localSheetId="1" customView="1" name="Z_ECA95C7A_EFD8_4EC4_85A2_34F63C8C25EF_.wvu.PrintArea" hidden="1" oldHidden="1">
    <formula>'SOUHRNNĚ ukazatele PO 2025'!$E$6:$AD$79</formula>
    <oldFormula>'SOUHRNNĚ ukazatele PO 2025'!$E$6:$AD$79</oldFormula>
  </rdn>
  <rdn rId="0" localSheetId="1" customView="1" name="Z_ECA95C7A_EFD8_4EC4_85A2_34F63C8C25EF_.wvu.PrintTitles" hidden="1" oldHidden="1">
    <formula>'SOUHRNNĚ ukazatele PO 2025'!$A:$D,'SOUHRNNĚ ukazatele PO 2025'!$1:$5</formula>
    <oldFormula>'SOUHRNNĚ ukazatele PO 2025'!$A:$D,'SOUHRNNĚ ukazatele PO 2025'!$1:$5</oldFormula>
  </rdn>
  <rdn rId="0" localSheetId="1" customView="1" name="Z_ECA95C7A_EFD8_4EC4_85A2_34F63C8C25EF_.wvu.Cols" hidden="1" oldHidden="1">
    <formula>'SOUHRNNĚ ukazatele PO 2025'!$C:$C,'SOUHRNNĚ ukazatele PO 2025'!$O:$O</formula>
    <oldFormula>'SOUHRNNĚ ukazatele PO 2025'!$C:$C,'SOUHRNNĚ ukazatele PO 2025'!$O:$O</oldFormula>
  </rdn>
  <rdn rId="0" localSheetId="1" customView="1" name="Z_ECA95C7A_EFD8_4EC4_85A2_34F63C8C25EF_.wvu.FilterData" hidden="1" oldHidden="1">
    <formula>'SOUHRNNĚ ukazatele PO 2025'!$A$5:$AD$77</formula>
    <oldFormula>'SOUHRNNĚ ukazatele PO 2025'!$A$5:$AD$77</oldFormula>
  </rdn>
  <rcv guid="{ECA95C7A-EFD8-4EC4-85A2-34F63C8C25EF}" action="add"/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741" sId="1" numFmtId="4">
    <nc r="L7">
      <v>144.51</v>
    </nc>
  </rcc>
  <rcc rId="14742" sId="1" numFmtId="4">
    <nc r="L40">
      <v>197.2</v>
    </nc>
  </rcc>
  <rcc rId="14743" sId="1" numFmtId="4">
    <nc r="L39">
      <v>98.95</v>
    </nc>
  </rcc>
  <rcc rId="14744" sId="1" numFmtId="4">
    <nc r="L51">
      <v>74.290000000000006</v>
    </nc>
  </rcc>
  <rcc rId="14745" sId="1" numFmtId="4">
    <nc r="L60">
      <v>98.4</v>
    </nc>
  </rcc>
  <rcc rId="14746" sId="1" numFmtId="4">
    <nc r="L8">
      <v>204.08</v>
    </nc>
  </rcc>
  <rcc rId="14747" sId="1" numFmtId="4">
    <nc r="L61">
      <v>191.55</v>
    </nc>
  </rcc>
  <rcc rId="14748" sId="1" numFmtId="4">
    <nc r="L41">
      <v>181.94</v>
    </nc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749" sId="1">
    <nc r="L62">
      <f>6.54+154.21</f>
    </nc>
  </rcc>
  <rcc rId="14750" sId="1" numFmtId="4">
    <nc r="L28">
      <v>125.88</v>
    </nc>
  </rcc>
  <rcc rId="14751" sId="1" numFmtId="4">
    <nc r="L31">
      <v>108.6</v>
    </nc>
  </rcc>
  <rcc rId="14752" sId="1" numFmtId="4">
    <nc r="L19">
      <v>296.41000000000003</v>
    </nc>
  </rcc>
  <rcc rId="14753" sId="1" numFmtId="4">
    <nc r="L74">
      <v>55.17</v>
    </nc>
  </rcc>
  <rcc rId="14754" sId="1" numFmtId="4">
    <nc r="L52">
      <v>146.99</v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755" sId="1" numFmtId="4">
    <nc r="L9">
      <v>150.75</v>
    </nc>
  </rcc>
  <rcc rId="14756" sId="1" numFmtId="4">
    <nc r="L46">
      <v>103.07</v>
    </nc>
  </rcc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757" sId="1" numFmtId="4">
    <nc r="L75">
      <v>74.260000000000005</v>
    </nc>
  </rcc>
  <rcc rId="14758" sId="1" numFmtId="4">
    <nc r="L12">
      <v>492.83</v>
    </nc>
  </rcc>
  <rcc rId="14759" sId="1" numFmtId="4">
    <nc r="L10">
      <v>90.47</v>
    </nc>
  </rcc>
  <rcc rId="14760" sId="1" numFmtId="4">
    <nc r="L53">
      <v>328.76</v>
    </nc>
  </rcc>
  <rcc rId="14761" sId="1" numFmtId="4">
    <nc r="L32">
      <v>114.45</v>
    </nc>
  </rcc>
  <rcc rId="14762" sId="1" numFmtId="4">
    <nc r="L44">
      <v>223.78</v>
    </nc>
  </rcc>
  <rcc rId="14763" sId="1" numFmtId="4">
    <nc r="L14">
      <v>172.8</v>
    </nc>
  </rcc>
  <rcc rId="14764" sId="1" numFmtId="4">
    <nc r="L45">
      <v>353.52</v>
    </nc>
  </rcc>
  <rcc rId="14765" sId="1" numFmtId="4">
    <nc r="L11">
      <v>286.49</v>
    </nc>
  </rcc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766" sId="1" numFmtId="4">
    <nc r="L64">
      <v>283.23</v>
    </nc>
  </rcc>
  <rcc rId="14767" sId="1" numFmtId="4">
    <nc r="L68">
      <v>119.56</v>
    </nc>
  </rcc>
  <rcc rId="14768" sId="1" numFmtId="4">
    <nc r="L35">
      <v>112.29</v>
    </nc>
  </rcc>
  <rcc rId="14769" sId="1" numFmtId="4">
    <nc r="L63">
      <v>545.94000000000005</v>
    </nc>
  </rcc>
  <rcc rId="14770" sId="1" numFmtId="4">
    <nc r="L43">
      <v>263.64999999999998</v>
    </nc>
  </rcc>
  <rcc rId="14771" sId="1" numFmtId="4">
    <nc r="L18">
      <v>126.07</v>
    </nc>
  </rcc>
  <rcc rId="14772" sId="1" numFmtId="4">
    <nc r="L37">
      <v>85.41</v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773" sId="1" numFmtId="4">
    <nc r="L42">
      <v>203.77</v>
    </nc>
  </rcc>
  <rcc rId="14774" sId="1" numFmtId="4">
    <nc r="L17">
      <v>424.88</v>
    </nc>
  </rcc>
  <rcc rId="14775" sId="1" numFmtId="4">
    <nc r="L16">
      <v>203.73</v>
    </nc>
  </rcc>
  <rcc rId="14776" sId="1" numFmtId="4">
    <nc r="L33">
      <v>144.16</v>
    </nc>
  </rcc>
  <rcc rId="14777" sId="1" numFmtId="4">
    <nc r="L55">
      <v>93.1</v>
    </nc>
  </rcc>
  <rcc rId="14778" sId="1" numFmtId="4">
    <nc r="L34">
      <v>111.99</v>
    </nc>
  </rcc>
  <rcc rId="14779" sId="1" numFmtId="4">
    <nc r="L13">
      <v>141.07</v>
    </nc>
  </rcc>
  <rcc rId="14780" sId="1" numFmtId="4">
    <nc r="L67">
      <v>223.55</v>
    </nc>
  </rcc>
  <rcc rId="14781" sId="1" numFmtId="4">
    <nc r="L36">
      <v>346.56</v>
    </nc>
  </rcc>
  <rcc rId="14782" sId="1" numFmtId="4">
    <nc r="L54">
      <v>197.85</v>
    </nc>
  </rcc>
  <rcc rId="14783" sId="1" numFmtId="4">
    <nc r="L15">
      <v>392.18</v>
    </nc>
  </rcc>
  <rcc rId="14784" sId="1" numFmtId="4">
    <nc r="L65">
      <v>204.43</v>
    </nc>
  </rcc>
  <rfmt sheetId="1" sqref="L65">
    <dxf>
      <fill>
        <patternFill patternType="solid">
          <bgColor rgb="FFFFFF00"/>
        </patternFill>
      </fill>
    </dxf>
  </rfmt>
  <rfmt sheetId="1" sqref="L65" start="0" length="2147483647">
    <dxf>
      <font>
        <color rgb="FFFF0000"/>
      </font>
    </dxf>
  </rfmt>
  <rcc rId="14785" sId="1" numFmtId="4">
    <nc r="L20">
      <v>388.16</v>
    </nc>
  </rcc>
  <rcc rId="14786" sId="1" numFmtId="4">
    <nc r="L72">
      <v>49.76</v>
    </nc>
  </rcc>
  <rcc rId="14787" sId="1" numFmtId="4">
    <nc r="L21">
      <v>41.85</v>
    </nc>
  </rcc>
  <rcc rId="14788" sId="1" numFmtId="4">
    <nc r="L70">
      <v>18.87</v>
    </nc>
  </rcc>
  <rcc rId="14789" sId="1" numFmtId="4">
    <nc r="L73">
      <v>118.32</v>
    </nc>
  </rcc>
  <rcc rId="14790" sId="1" numFmtId="4">
    <nc r="L38">
      <v>118.32</v>
    </nc>
  </rcc>
  <rcc rId="14791" sId="1" numFmtId="4">
    <nc r="L56">
      <v>87.11</v>
    </nc>
  </rcc>
  <rcc rId="14792" sId="1" numFmtId="4">
    <nc r="L71">
      <v>26.71</v>
    </nc>
  </rcc>
  <rcc rId="14793" sId="1" numFmtId="4">
    <nc r="L49">
      <v>96.03</v>
    </nc>
  </rcc>
  <rcc rId="14794" sId="1" numFmtId="4">
    <nc r="L57">
      <v>23.23</v>
    </nc>
  </rcc>
  <rcc rId="14795" sId="1" numFmtId="4">
    <nc r="L22">
      <v>42.9</v>
    </nc>
  </rcc>
  <rcc rId="14796" sId="1" numFmtId="4">
    <nc r="L29">
      <v>172.06</v>
    </nc>
  </rcc>
  <rcc rId="14797" sId="1" numFmtId="4">
    <nc r="L27">
      <v>102.39</v>
    </nc>
  </rcc>
  <rfmt sheetId="1" sqref="L27">
    <dxf>
      <fill>
        <patternFill patternType="solid">
          <bgColor rgb="FFFFFF00"/>
        </patternFill>
      </fill>
    </dxf>
  </rfmt>
  <rfmt sheetId="1" sqref="L27" start="0" length="2147483647">
    <dxf>
      <font>
        <color rgb="FFFF0000"/>
      </font>
    </dxf>
  </rfmt>
  <rcv guid="{ECA95C7A-EFD8-4EC4-85A2-34F63C8C25EF}" action="delete"/>
  <rdn rId="0" localSheetId="1" customView="1" name="Z_ECA95C7A_EFD8_4EC4_85A2_34F63C8C25EF_.wvu.PrintArea" hidden="1" oldHidden="1">
    <formula>'SOUHRNNĚ ukazatele PO 2025'!$E$6:$AD$79</formula>
    <oldFormula>'SOUHRNNĚ ukazatele PO 2025'!$E$6:$AD$79</oldFormula>
  </rdn>
  <rdn rId="0" localSheetId="1" customView="1" name="Z_ECA95C7A_EFD8_4EC4_85A2_34F63C8C25EF_.wvu.PrintTitles" hidden="1" oldHidden="1">
    <formula>'SOUHRNNĚ ukazatele PO 2025'!$A:$D,'SOUHRNNĚ ukazatele PO 2025'!$1:$5</formula>
    <oldFormula>'SOUHRNNĚ ukazatele PO 2025'!$A:$D,'SOUHRNNĚ ukazatele PO 2025'!$1:$5</oldFormula>
  </rdn>
  <rdn rId="0" localSheetId="1" customView="1" name="Z_ECA95C7A_EFD8_4EC4_85A2_34F63C8C25EF_.wvu.Cols" hidden="1" oldHidden="1">
    <formula>'SOUHRNNĚ ukazatele PO 2025'!$C:$C,'SOUHRNNĚ ukazatele PO 2025'!$O:$O</formula>
    <oldFormula>'SOUHRNNĚ ukazatele PO 2025'!$C:$C,'SOUHRNNĚ ukazatele PO 2025'!$O:$O</oldFormula>
  </rdn>
  <rdn rId="0" localSheetId="1" customView="1" name="Z_ECA95C7A_EFD8_4EC4_85A2_34F63C8C25EF_.wvu.FilterData" hidden="1" oldHidden="1">
    <formula>'SOUHRNNĚ ukazatele PO 2025'!$A$5:$AD$77</formula>
    <oldFormula>'SOUHRNNĚ ukazatele PO 2025'!$A$5:$AD$77</oldFormula>
  </rdn>
  <rcv guid="{ECA95C7A-EFD8-4EC4-85A2-34F63C8C25EF}" action="add"/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CA95C7A-EFD8-4EC4-85A2-34F63C8C25EF}" action="delete"/>
  <rdn rId="0" localSheetId="1" customView="1" name="Z_ECA95C7A_EFD8_4EC4_85A2_34F63C8C25EF_.wvu.PrintArea" hidden="1" oldHidden="1">
    <formula>'SOUHRNNĚ ukazatele PO 2025'!$E$6:$AD$79</formula>
    <oldFormula>'SOUHRNNĚ ukazatele PO 2025'!$E$6:$AD$79</oldFormula>
  </rdn>
  <rdn rId="0" localSheetId="1" customView="1" name="Z_ECA95C7A_EFD8_4EC4_85A2_34F63C8C25EF_.wvu.PrintTitles" hidden="1" oldHidden="1">
    <formula>'SOUHRNNĚ ukazatele PO 2025'!$A:$D,'SOUHRNNĚ ukazatele PO 2025'!$1:$5</formula>
    <oldFormula>'SOUHRNNĚ ukazatele PO 2025'!$A:$D,'SOUHRNNĚ ukazatele PO 2025'!$1:$5</oldFormula>
  </rdn>
  <rdn rId="0" localSheetId="1" customView="1" name="Z_ECA95C7A_EFD8_4EC4_85A2_34F63C8C25EF_.wvu.Cols" hidden="1" oldHidden="1">
    <formula>'SOUHRNNĚ ukazatele PO 2025'!$C:$C,'SOUHRNNĚ ukazatele PO 2025'!$O:$O</formula>
    <oldFormula>'SOUHRNNĚ ukazatele PO 2025'!$C:$C,'SOUHRNNĚ ukazatele PO 2025'!$O:$O</oldFormula>
  </rdn>
  <rdn rId="0" localSheetId="1" customView="1" name="Z_ECA95C7A_EFD8_4EC4_85A2_34F63C8C25EF_.wvu.FilterData" hidden="1" oldHidden="1">
    <formula>'SOUHRNNĚ ukazatele PO 2025'!$A$5:$AD$77</formula>
    <oldFormula>'SOUHRNNĚ ukazatele PO 2025'!$A$5:$AD$77</oldFormula>
  </rdn>
  <rcv guid="{ECA95C7A-EFD8-4EC4-85A2-34F63C8C25EF}" action="add"/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806" sId="1" numFmtId="4">
    <oc r="L65">
      <v>204.43</v>
    </oc>
    <nc r="L65">
      <v>188.46</v>
    </nc>
  </rcc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CA95C7A-EFD8-4EC4-85A2-34F63C8C25EF}" action="delete"/>
  <rdn rId="0" localSheetId="1" customView="1" name="Z_ECA95C7A_EFD8_4EC4_85A2_34F63C8C25EF_.wvu.PrintArea" hidden="1" oldHidden="1">
    <formula>'SOUHRNNĚ ukazatele PO 2025'!$E$6:$AD$79</formula>
    <oldFormula>'SOUHRNNĚ ukazatele PO 2025'!$E$6:$AD$79</oldFormula>
  </rdn>
  <rdn rId="0" localSheetId="1" customView="1" name="Z_ECA95C7A_EFD8_4EC4_85A2_34F63C8C25EF_.wvu.PrintTitles" hidden="1" oldHidden="1">
    <formula>'SOUHRNNĚ ukazatele PO 2025'!$A:$D,'SOUHRNNĚ ukazatele PO 2025'!$1:$5</formula>
    <oldFormula>'SOUHRNNĚ ukazatele PO 2025'!$A:$D,'SOUHRNNĚ ukazatele PO 2025'!$1:$5</oldFormula>
  </rdn>
  <rdn rId="0" localSheetId="1" customView="1" name="Z_ECA95C7A_EFD8_4EC4_85A2_34F63C8C25EF_.wvu.Cols" hidden="1" oldHidden="1">
    <formula>'SOUHRNNĚ ukazatele PO 2025'!$C:$C,'SOUHRNNĚ ukazatele PO 2025'!$O:$O</formula>
    <oldFormula>'SOUHRNNĚ ukazatele PO 2025'!$C:$C,'SOUHRNNĚ ukazatele PO 2025'!$O:$O</oldFormula>
  </rdn>
  <rdn rId="0" localSheetId="1" customView="1" name="Z_ECA95C7A_EFD8_4EC4_85A2_34F63C8C25EF_.wvu.FilterData" hidden="1" oldHidden="1">
    <formula>'SOUHRNNĚ ukazatele PO 2025'!$A$5:$AD$77</formula>
    <oldFormula>'SOUHRNNĚ ukazatele PO 2025'!$A$5:$AD$77</oldFormula>
  </rdn>
  <rcv guid="{ECA95C7A-EFD8-4EC4-85A2-34F63C8C25EF}" action="add"/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811" sId="1" numFmtId="4">
    <nc r="K66">
      <v>185.1</v>
    </nc>
  </rcc>
  <rcv guid="{15764750-8AF9-45DF-9450-B30F8151D6AB}" action="delete"/>
  <rdn rId="0" localSheetId="1" customView="1" name="Z_15764750_8AF9_45DF_9450_B30F8151D6AB_.wvu.PrintArea" hidden="1" oldHidden="1">
    <formula>'SOUHRNNĚ ukazatele PO 2025'!$E$6:$AD$79</formula>
    <oldFormula>'SOUHRNNĚ ukazatele PO 2025'!$E$6:$AD$79</oldFormula>
  </rdn>
  <rdn rId="0" localSheetId="1" customView="1" name="Z_15764750_8AF9_45DF_9450_B30F8151D6AB_.wvu.PrintTitles" hidden="1" oldHidden="1">
    <formula>'SOUHRNNĚ ukazatele PO 2025'!$A:$D,'SOUHRNNĚ ukazatele PO 2025'!$1:$5</formula>
    <oldFormula>'SOUHRNNĚ ukazatele PO 2025'!$A:$D,'SOUHRNNĚ ukazatele PO 2025'!$1:$5</oldFormula>
  </rdn>
  <rdn rId="0" localSheetId="1" customView="1" name="Z_15764750_8AF9_45DF_9450_B30F8151D6AB_.wvu.FilterData" hidden="1" oldHidden="1">
    <formula>'SOUHRNNĚ ukazatele PO 2025'!$A$5:$AD$77</formula>
    <oldFormula>'SOUHRNNĚ ukazatele PO 2025'!$A$5:$AD$77</oldFormula>
  </rdn>
  <rcv guid="{15764750-8AF9-45DF-9450-B30F8151D6AB}" action="add"/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815" sId="1" numFmtId="4">
    <nc r="M57">
      <v>5.08</v>
    </nc>
  </rcc>
  <rcc rId="14816" sId="1" numFmtId="4">
    <nc r="R57">
      <v>5.08</v>
    </nc>
  </rcc>
  <rcv guid="{15764750-8AF9-45DF-9450-B30F8151D6AB}" action="delete"/>
  <rdn rId="0" localSheetId="1" customView="1" name="Z_15764750_8AF9_45DF_9450_B30F8151D6AB_.wvu.PrintArea" hidden="1" oldHidden="1">
    <formula>'SOUHRNNĚ ukazatele PO 2025'!$E$6:$AD$79</formula>
    <oldFormula>'SOUHRNNĚ ukazatele PO 2025'!$E$6:$AD$79</oldFormula>
  </rdn>
  <rdn rId="0" localSheetId="1" customView="1" name="Z_15764750_8AF9_45DF_9450_B30F8151D6AB_.wvu.PrintTitles" hidden="1" oldHidden="1">
    <formula>'SOUHRNNĚ ukazatele PO 2025'!$A:$D,'SOUHRNNĚ ukazatele PO 2025'!$1:$5</formula>
    <oldFormula>'SOUHRNNĚ ukazatele PO 2025'!$A:$D,'SOUHRNNĚ ukazatele PO 2025'!$1:$5</oldFormula>
  </rdn>
  <rdn rId="0" localSheetId="1" customView="1" name="Z_15764750_8AF9_45DF_9450_B30F8151D6AB_.wvu.FilterData" hidden="1" oldHidden="1">
    <formula>'SOUHRNNĚ ukazatele PO 2025'!$A$5:$AD$77</formula>
    <oldFormula>'SOUHRNNĚ ukazatele PO 2025'!$A$5:$AD$77</oldFormula>
  </rdn>
  <rcv guid="{15764750-8AF9-45DF-9450-B30F8151D6AB}" action="add"/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820" sId="1" numFmtId="4">
    <nc r="K42">
      <v>82.3</v>
    </nc>
  </rcc>
  <rcc rId="14821" sId="1" numFmtId="4">
    <nc r="K44">
      <v>-12</v>
    </nc>
  </rcc>
  <rcc rId="14822" sId="1" numFmtId="4">
    <nc r="K43">
      <v>59.7</v>
    </nc>
  </rcc>
  <rcc rId="14823" sId="1" numFmtId="4">
    <nc r="K45">
      <v>7.7</v>
    </nc>
  </rcc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824" sId="1" numFmtId="4">
    <nc r="I41">
      <v>-130.30000000000001</v>
    </nc>
  </rcc>
  <rcc rId="14825" sId="1" numFmtId="4">
    <nc r="P41">
      <v>130.30000000000001</v>
    </nc>
  </rcc>
  <rcv guid="{BD5456A6-45E9-42B7-B375-15E458E94A45}" action="delete"/>
  <rdn rId="0" localSheetId="1" customView="1" name="Z_BD5456A6_45E9_42B7_B375_15E458E94A45_.wvu.PrintArea" hidden="1" oldHidden="1">
    <formula>'SOUHRNNĚ ukazatele PO 2025'!$E$6:$AD$79</formula>
    <oldFormula>'SOUHRNNĚ ukazatele PO 2025'!$E$6:$AD$79</oldFormula>
  </rdn>
  <rdn rId="0" localSheetId="1" customView="1" name="Z_BD5456A6_45E9_42B7_B375_15E458E94A45_.wvu.PrintTitles" hidden="1" oldHidden="1">
    <formula>'SOUHRNNĚ ukazatele PO 2025'!$A:$D,'SOUHRNNĚ ukazatele PO 2025'!$1:$5</formula>
    <oldFormula>'SOUHRNNĚ ukazatele PO 2025'!$A:$D,'SOUHRNNĚ ukazatele PO 2025'!$1:$5</oldFormula>
  </rdn>
  <rdn rId="0" localSheetId="1" customView="1" name="Z_BD5456A6_45E9_42B7_B375_15E458E94A45_.wvu.FilterData" hidden="1" oldHidden="1">
    <formula>'SOUHRNNĚ ukazatele PO 2025'!$A$5:$AD$77</formula>
    <oldFormula>'SOUHRNNĚ ukazatele PO 2025'!$A$5:$AD$77</oldFormula>
  </rdn>
  <rcv guid="{BD5456A6-45E9-42B7-B375-15E458E94A45}" action="add"/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829" sId="1" numFmtId="4">
    <nc r="I35">
      <v>102.5</v>
    </nc>
  </rcc>
  <rfmt sheetId="1" sqref="I35" start="0" length="2147483647">
    <dxf>
      <font>
        <color rgb="FFFF0000"/>
      </font>
    </dxf>
  </rfmt>
  <rcmt sheetId="1" cell="I35" guid="{38430FD0-A1D7-4139-B120-D8192FF21CF9}" author="Jarkovský Václav Ing." newLength="41"/>
  <rcv guid="{ECA95C7A-EFD8-4EC4-85A2-34F63C8C25EF}" action="delete"/>
  <rdn rId="0" localSheetId="1" customView="1" name="Z_ECA95C7A_EFD8_4EC4_85A2_34F63C8C25EF_.wvu.PrintArea" hidden="1" oldHidden="1">
    <formula>'SOUHRNNĚ ukazatele PO 2025'!$E$6:$AD$79</formula>
    <oldFormula>'SOUHRNNĚ ukazatele PO 2025'!$E$6:$AD$79</oldFormula>
  </rdn>
  <rdn rId="0" localSheetId="1" customView="1" name="Z_ECA95C7A_EFD8_4EC4_85A2_34F63C8C25EF_.wvu.PrintTitles" hidden="1" oldHidden="1">
    <formula>'SOUHRNNĚ ukazatele PO 2025'!$A:$D,'SOUHRNNĚ ukazatele PO 2025'!$1:$5</formula>
    <oldFormula>'SOUHRNNĚ ukazatele PO 2025'!$A:$D,'SOUHRNNĚ ukazatele PO 2025'!$1:$5</oldFormula>
  </rdn>
  <rdn rId="0" localSheetId="1" customView="1" name="Z_ECA95C7A_EFD8_4EC4_85A2_34F63C8C25EF_.wvu.Cols" hidden="1" oldHidden="1">
    <formula>'SOUHRNNĚ ukazatele PO 2025'!$C:$C,'SOUHRNNĚ ukazatele PO 2025'!$O:$O</formula>
    <oldFormula>'SOUHRNNĚ ukazatele PO 2025'!$C:$C,'SOUHRNNĚ ukazatele PO 2025'!$O:$O</oldFormula>
  </rdn>
  <rdn rId="0" localSheetId="1" customView="1" name="Z_ECA95C7A_EFD8_4EC4_85A2_34F63C8C25EF_.wvu.FilterData" hidden="1" oldHidden="1">
    <formula>'SOUHRNNĚ ukazatele PO 2025'!$A$5:$AD$77</formula>
    <oldFormula>'SOUHRNNĚ ukazatele PO 2025'!$A$5:$AD$77</oldFormula>
  </rdn>
  <rcv guid="{ECA95C7A-EFD8-4EC4-85A2-34F63C8C25EF}" action="add"/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834" sId="1" numFmtId="4">
    <nc r="I45">
      <v>510</v>
    </nc>
  </rcc>
  <rfmt sheetId="1" sqref="I45" start="0" length="2147483647">
    <dxf>
      <font>
        <color rgb="FFFF0000"/>
      </font>
    </dxf>
  </rfmt>
  <rcv guid="{ECA95C7A-EFD8-4EC4-85A2-34F63C8C25EF}" action="delete"/>
  <rdn rId="0" localSheetId="1" customView="1" name="Z_ECA95C7A_EFD8_4EC4_85A2_34F63C8C25EF_.wvu.PrintArea" hidden="1" oldHidden="1">
    <formula>'SOUHRNNĚ ukazatele PO 2025'!$E$6:$AD$79</formula>
    <oldFormula>'SOUHRNNĚ ukazatele PO 2025'!$E$6:$AD$79</oldFormula>
  </rdn>
  <rdn rId="0" localSheetId="1" customView="1" name="Z_ECA95C7A_EFD8_4EC4_85A2_34F63C8C25EF_.wvu.PrintTitles" hidden="1" oldHidden="1">
    <formula>'SOUHRNNĚ ukazatele PO 2025'!$A:$D,'SOUHRNNĚ ukazatele PO 2025'!$1:$5</formula>
    <oldFormula>'SOUHRNNĚ ukazatele PO 2025'!$A:$D,'SOUHRNNĚ ukazatele PO 2025'!$1:$5</oldFormula>
  </rdn>
  <rdn rId="0" localSheetId="1" customView="1" name="Z_ECA95C7A_EFD8_4EC4_85A2_34F63C8C25EF_.wvu.Cols" hidden="1" oldHidden="1">
    <formula>'SOUHRNNĚ ukazatele PO 2025'!$C:$C,'SOUHRNNĚ ukazatele PO 2025'!$O:$O</formula>
    <oldFormula>'SOUHRNNĚ ukazatele PO 2025'!$C:$C,'SOUHRNNĚ ukazatele PO 2025'!$O:$O</oldFormula>
  </rdn>
  <rdn rId="0" localSheetId="1" customView="1" name="Z_ECA95C7A_EFD8_4EC4_85A2_34F63C8C25EF_.wvu.FilterData" hidden="1" oldHidden="1">
    <formula>'SOUHRNNĚ ukazatele PO 2025'!$A$5:$AD$77</formula>
    <oldFormula>'SOUHRNNĚ ukazatele PO 2025'!$A$5:$AD$77</oldFormula>
  </rdn>
  <rcv guid="{ECA95C7A-EFD8-4EC4-85A2-34F63C8C25EF}" action="add"/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CA95C7A-EFD8-4EC4-85A2-34F63C8C25EF}" action="delete"/>
  <rdn rId="0" localSheetId="1" customView="1" name="Z_ECA95C7A_EFD8_4EC4_85A2_34F63C8C25EF_.wvu.PrintArea" hidden="1" oldHidden="1">
    <formula>'SOUHRNNĚ ukazatele PO 2025'!$E$6:$AD$79</formula>
    <oldFormula>'SOUHRNNĚ ukazatele PO 2025'!$E$6:$AD$79</oldFormula>
  </rdn>
  <rdn rId="0" localSheetId="1" customView="1" name="Z_ECA95C7A_EFD8_4EC4_85A2_34F63C8C25EF_.wvu.PrintTitles" hidden="1" oldHidden="1">
    <formula>'SOUHRNNĚ ukazatele PO 2025'!$A:$D,'SOUHRNNĚ ukazatele PO 2025'!$1:$5</formula>
    <oldFormula>'SOUHRNNĚ ukazatele PO 2025'!$A:$D,'SOUHRNNĚ ukazatele PO 2025'!$1:$5</oldFormula>
  </rdn>
  <rdn rId="0" localSheetId="1" customView="1" name="Z_ECA95C7A_EFD8_4EC4_85A2_34F63C8C25EF_.wvu.Cols" hidden="1" oldHidden="1">
    <formula>'SOUHRNNĚ ukazatele PO 2025'!$C:$C,'SOUHRNNĚ ukazatele PO 2025'!$O:$O</formula>
    <oldFormula>'SOUHRNNĚ ukazatele PO 2025'!$C:$C,'SOUHRNNĚ ukazatele PO 2025'!$O:$O</oldFormula>
  </rdn>
  <rdn rId="0" localSheetId="1" customView="1" name="Z_ECA95C7A_EFD8_4EC4_85A2_34F63C8C25EF_.wvu.FilterData" hidden="1" oldHidden="1">
    <formula>'SOUHRNNĚ ukazatele PO 2025'!$A$5:$AD$77</formula>
    <oldFormula>'SOUHRNNĚ ukazatele PO 2025'!$A$5:$AD$77</oldFormula>
  </rdn>
  <rcv guid="{ECA95C7A-EFD8-4EC4-85A2-34F63C8C25EF}" action="add"/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P65">
    <dxf>
      <fill>
        <patternFill patternType="solid">
          <bgColor rgb="FFFFFF00"/>
        </patternFill>
      </fill>
    </dxf>
  </rfmt>
  <rcmt sheetId="1" cell="I45" guid="{33C7DECB-C404-49DA-A65E-10096E56BAF5}" author="Jarkovský Václav Ing." newLength="45"/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843" sId="1" numFmtId="4">
    <nc r="P65">
      <v>600</v>
    </nc>
  </rcc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844" sId="1" numFmtId="4">
    <nc r="I64">
      <v>132.6</v>
    </nc>
  </rcc>
  <rcc rId="14845" sId="1" numFmtId="4">
    <nc r="Z64">
      <v>98.4</v>
    </nc>
  </rcc>
  <rcc rId="14846" sId="1" numFmtId="4">
    <oc r="Y64">
      <v>1074.7</v>
    </oc>
    <nc r="Y64">
      <f>1074.7+98.4</f>
    </nc>
  </rcc>
  <rcmt sheetId="1" cell="I64" guid="{446A05FD-CA08-4B8B-A14E-D57A3F7F2AA5}" author="Jarkovský Václav Ing." newLength="85"/>
  <rcv guid="{ECA95C7A-EFD8-4EC4-85A2-34F63C8C25EF}" action="delete"/>
  <rdn rId="0" localSheetId="1" customView="1" name="Z_ECA95C7A_EFD8_4EC4_85A2_34F63C8C25EF_.wvu.PrintArea" hidden="1" oldHidden="1">
    <formula>'SOUHRNNĚ ukazatele PO 2025'!$E$6:$AD$79</formula>
    <oldFormula>'SOUHRNNĚ ukazatele PO 2025'!$E$6:$AD$79</oldFormula>
  </rdn>
  <rdn rId="0" localSheetId="1" customView="1" name="Z_ECA95C7A_EFD8_4EC4_85A2_34F63C8C25EF_.wvu.PrintTitles" hidden="1" oldHidden="1">
    <formula>'SOUHRNNĚ ukazatele PO 2025'!$A:$D,'SOUHRNNĚ ukazatele PO 2025'!$1:$5</formula>
    <oldFormula>'SOUHRNNĚ ukazatele PO 2025'!$A:$D,'SOUHRNNĚ ukazatele PO 2025'!$1:$5</oldFormula>
  </rdn>
  <rdn rId="0" localSheetId="1" customView="1" name="Z_ECA95C7A_EFD8_4EC4_85A2_34F63C8C25EF_.wvu.Cols" hidden="1" oldHidden="1">
    <formula>'SOUHRNNĚ ukazatele PO 2025'!$C:$C,'SOUHRNNĚ ukazatele PO 2025'!$O:$O</formula>
    <oldFormula>'SOUHRNNĚ ukazatele PO 2025'!$C:$C,'SOUHRNNĚ ukazatele PO 2025'!$O:$O</oldFormula>
  </rdn>
  <rdn rId="0" localSheetId="1" customView="1" name="Z_ECA95C7A_EFD8_4EC4_85A2_34F63C8C25EF_.wvu.FilterData" hidden="1" oldHidden="1">
    <formula>'SOUHRNNĚ ukazatele PO 2025'!$A$5:$AD$77</formula>
    <oldFormula>'SOUHRNNĚ ukazatele PO 2025'!$A$5:$AD$77</oldFormula>
  </rdn>
  <rcv guid="{ECA95C7A-EFD8-4EC4-85A2-34F63C8C25EF}" action="add"/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851" sId="1" numFmtId="4">
    <oc r="I45">
      <v>510</v>
    </oc>
    <nc r="I45">
      <v>660</v>
    </nc>
  </rcc>
  <rcc rId="14852" sId="1" numFmtId="4">
    <oc r="P65">
      <v>600</v>
    </oc>
    <nc r="P65">
      <v>1600</v>
    </nc>
  </rcc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853" sId="2">
    <nc r="D9">
      <f>-C9</f>
    </nc>
  </rcc>
  <rcc rId="14854" sId="2">
    <oc r="F9">
      <f>-C9-E9</f>
    </oc>
    <nc r="F9"/>
  </rcc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855" sId="1" numFmtId="4">
    <nc r="M60">
      <v>2.3199999999999998</v>
    </nc>
  </rcc>
  <rcc rId="14856" sId="1" numFmtId="4">
    <nc r="R60">
      <v>2.3199999999999998</v>
    </nc>
  </rcc>
  <rcv guid="{15764750-8AF9-45DF-9450-B30F8151D6AB}" action="delete"/>
  <rdn rId="0" localSheetId="1" customView="1" name="Z_15764750_8AF9_45DF_9450_B30F8151D6AB_.wvu.PrintArea" hidden="1" oldHidden="1">
    <formula>'SOUHRNNĚ ukazatele PO 2025'!$E$6:$AD$79</formula>
    <oldFormula>'SOUHRNNĚ ukazatele PO 2025'!$E$6:$AD$79</oldFormula>
  </rdn>
  <rdn rId="0" localSheetId="1" customView="1" name="Z_15764750_8AF9_45DF_9450_B30F8151D6AB_.wvu.PrintTitles" hidden="1" oldHidden="1">
    <formula>'SOUHRNNĚ ukazatele PO 2025'!$A:$D,'SOUHRNNĚ ukazatele PO 2025'!$1:$5</formula>
    <oldFormula>'SOUHRNNĚ ukazatele PO 2025'!$A:$D,'SOUHRNNĚ ukazatele PO 2025'!$1:$5</oldFormula>
  </rdn>
  <rdn rId="0" localSheetId="1" customView="1" name="Z_15764750_8AF9_45DF_9450_B30F8151D6AB_.wvu.FilterData" hidden="1" oldHidden="1">
    <formula>'SOUHRNNĚ ukazatele PO 2025'!$A$5:$AD$77</formula>
    <oldFormula>'SOUHRNNĚ ukazatele PO 2025'!$A$5:$AD$77</oldFormula>
  </rdn>
  <rcv guid="{15764750-8AF9-45DF-9450-B30F8151D6AB}" action="add"/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860" sId="2">
    <oc r="D10">
      <f>J10-C10</f>
    </oc>
    <nc r="D10"/>
  </rcc>
  <rcc rId="14861" sId="2">
    <nc r="J10">
      <f>'SOUHRNNĚ ukazatele PO 2025'!R79</f>
    </nc>
  </rcc>
  <rcc rId="14862" sId="2">
    <nc r="J16">
      <f>SUM(J6:J15)</f>
    </nc>
  </rcc>
  <rcc rId="14863" sId="2">
    <nc r="K16">
      <f>SUM(K6:K15)</f>
    </nc>
  </rcc>
  <rcc rId="14864" sId="2">
    <nc r="L16">
      <f>SUM(L6:L15)</f>
    </nc>
  </rcc>
  <rcc rId="14865" sId="2">
    <nc r="M16">
      <f>SUM(M6:M15)</f>
    </nc>
  </rcc>
  <rcv guid="{ECA95C7A-EFD8-4EC4-85A2-34F63C8C25EF}" action="delete"/>
  <rdn rId="0" localSheetId="1" customView="1" name="Z_ECA95C7A_EFD8_4EC4_85A2_34F63C8C25EF_.wvu.PrintArea" hidden="1" oldHidden="1">
    <formula>'SOUHRNNĚ ukazatele PO 2025'!$E$6:$AD$79</formula>
    <oldFormula>'SOUHRNNĚ ukazatele PO 2025'!$E$6:$AD$79</oldFormula>
  </rdn>
  <rdn rId="0" localSheetId="1" customView="1" name="Z_ECA95C7A_EFD8_4EC4_85A2_34F63C8C25EF_.wvu.PrintTitles" hidden="1" oldHidden="1">
    <formula>'SOUHRNNĚ ukazatele PO 2025'!$A:$D,'SOUHRNNĚ ukazatele PO 2025'!$1:$5</formula>
    <oldFormula>'SOUHRNNĚ ukazatele PO 2025'!$A:$D,'SOUHRNNĚ ukazatele PO 2025'!$1:$5</oldFormula>
  </rdn>
  <rdn rId="0" localSheetId="1" customView="1" name="Z_ECA95C7A_EFD8_4EC4_85A2_34F63C8C25EF_.wvu.Cols" hidden="1" oldHidden="1">
    <formula>'SOUHRNNĚ ukazatele PO 2025'!$C:$C,'SOUHRNNĚ ukazatele PO 2025'!$O:$O</formula>
    <oldFormula>'SOUHRNNĚ ukazatele PO 2025'!$C:$C,'SOUHRNNĚ ukazatele PO 2025'!$O:$O</oldFormula>
  </rdn>
  <rdn rId="0" localSheetId="1" customView="1" name="Z_ECA95C7A_EFD8_4EC4_85A2_34F63C8C25EF_.wvu.FilterData" hidden="1" oldHidden="1">
    <formula>'SOUHRNNĚ ukazatele PO 2025'!$A$5:$AD$77</formula>
    <oldFormula>'SOUHRNNĚ ukazatele PO 2025'!$A$5:$AD$77</oldFormula>
  </rdn>
  <rcv guid="{ECA95C7A-EFD8-4EC4-85A2-34F63C8C25EF}" action="add"/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870" sId="1" numFmtId="4">
    <oc r="P65">
      <v>1600</v>
    </oc>
    <nc r="P65">
      <f>1600+650</f>
    </nc>
  </rcc>
  <rcc rId="14871" sId="1" numFmtId="4">
    <oc r="I45">
      <v>660</v>
    </oc>
    <nc r="I45">
      <v>1068.8</v>
    </nc>
  </rcc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872" sId="1" numFmtId="4">
    <oc r="L27">
      <v>102.39</v>
    </oc>
    <nc r="L27">
      <v>0</v>
    </nc>
  </rcc>
  <rcmt sheetId="1" cell="L27" guid="{12CD23FE-0F1C-4D74-83CA-2509F2B6FF72}" author="Jarkovský Václav Ing." newLength="58"/>
  <rcv guid="{ECA95C7A-EFD8-4EC4-85A2-34F63C8C25EF}" action="delete"/>
  <rdn rId="0" localSheetId="1" customView="1" name="Z_ECA95C7A_EFD8_4EC4_85A2_34F63C8C25EF_.wvu.PrintArea" hidden="1" oldHidden="1">
    <formula>'SOUHRNNĚ ukazatele PO 2025'!$E$6:$AD$79</formula>
    <oldFormula>'SOUHRNNĚ ukazatele PO 2025'!$E$6:$AD$79</oldFormula>
  </rdn>
  <rdn rId="0" localSheetId="1" customView="1" name="Z_ECA95C7A_EFD8_4EC4_85A2_34F63C8C25EF_.wvu.PrintTitles" hidden="1" oldHidden="1">
    <formula>'SOUHRNNĚ ukazatele PO 2025'!$A:$D,'SOUHRNNĚ ukazatele PO 2025'!$1:$5</formula>
    <oldFormula>'SOUHRNNĚ ukazatele PO 2025'!$A:$D,'SOUHRNNĚ ukazatele PO 2025'!$1:$5</oldFormula>
  </rdn>
  <rdn rId="0" localSheetId="1" customView="1" name="Z_ECA95C7A_EFD8_4EC4_85A2_34F63C8C25EF_.wvu.Cols" hidden="1" oldHidden="1">
    <formula>'SOUHRNNĚ ukazatele PO 2025'!$C:$C,'SOUHRNNĚ ukazatele PO 2025'!$O:$O</formula>
    <oldFormula>'SOUHRNNĚ ukazatele PO 2025'!$C:$C,'SOUHRNNĚ ukazatele PO 2025'!$O:$O</oldFormula>
  </rdn>
  <rdn rId="0" localSheetId="1" customView="1" name="Z_ECA95C7A_EFD8_4EC4_85A2_34F63C8C25EF_.wvu.FilterData" hidden="1" oldHidden="1">
    <formula>'SOUHRNNĚ ukazatele PO 2025'!$A$5:$AD$77</formula>
    <oldFormula>'SOUHRNNĚ ukazatele PO 2025'!$A$5:$AD$77</oldFormula>
  </rdn>
  <rcv guid="{ECA95C7A-EFD8-4EC4-85A2-34F63C8C25EF}" action="add"/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mt sheetId="1" cell="Z64" guid="{FEEC1C59-8DB9-453E-8557-DF3507AE20AC}" author="Kopřivová Alena" newLength="93"/>
  <rcv guid="{15764750-8AF9-45DF-9450-B30F8151D6AB}" action="delete"/>
  <rdn rId="0" localSheetId="1" customView="1" name="Z_15764750_8AF9_45DF_9450_B30F8151D6AB_.wvu.PrintArea" hidden="1" oldHidden="1">
    <formula>'SOUHRNNĚ ukazatele PO 2025'!$E$6:$AD$79</formula>
    <oldFormula>'SOUHRNNĚ ukazatele PO 2025'!$E$6:$AD$79</oldFormula>
  </rdn>
  <rdn rId="0" localSheetId="1" customView="1" name="Z_15764750_8AF9_45DF_9450_B30F8151D6AB_.wvu.PrintTitles" hidden="1" oldHidden="1">
    <formula>'SOUHRNNĚ ukazatele PO 2025'!$A:$D,'SOUHRNNĚ ukazatele PO 2025'!$1:$5</formula>
    <oldFormula>'SOUHRNNĚ ukazatele PO 2025'!$A:$D,'SOUHRNNĚ ukazatele PO 2025'!$1:$5</oldFormula>
  </rdn>
  <rdn rId="0" localSheetId="1" customView="1" name="Z_15764750_8AF9_45DF_9450_B30F8151D6AB_.wvu.FilterData" hidden="1" oldHidden="1">
    <formula>'SOUHRNNĚ ukazatele PO 2025'!$A$5:$AD$77</formula>
    <oldFormula>'SOUHRNNĚ ukazatele PO 2025'!$A$5:$AD$77</oldFormula>
  </rdn>
  <rcv guid="{15764750-8AF9-45DF-9450-B30F8151D6AB}" action="add"/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880" sId="1" numFmtId="4">
    <nc r="K11">
      <v>88</v>
    </nc>
  </rcc>
  <rcc rId="14881" sId="1" numFmtId="4">
    <nc r="K12">
      <v>74.3</v>
    </nc>
  </rcc>
  <rcc rId="14882" sId="1" numFmtId="4">
    <nc r="K17">
      <v>-16.399999999999999</v>
    </nc>
  </rcc>
  <rcc rId="14883" sId="1" numFmtId="4">
    <nc r="K18">
      <v>41.8</v>
    </nc>
  </rcc>
  <rcc rId="14884" sId="1" numFmtId="4">
    <nc r="K15">
      <v>693.5</v>
    </nc>
  </rcc>
  <rfmt sheetId="1" sqref="K16">
    <dxf>
      <fill>
        <patternFill patternType="solid">
          <bgColor rgb="FFFFFF00"/>
        </patternFill>
      </fill>
    </dxf>
  </rfmt>
  <rcv guid="{15764750-8AF9-45DF-9450-B30F8151D6AB}" action="delete"/>
  <rdn rId="0" localSheetId="1" customView="1" name="Z_15764750_8AF9_45DF_9450_B30F8151D6AB_.wvu.PrintArea" hidden="1" oldHidden="1">
    <formula>'SOUHRNNĚ ukazatele PO 2025'!$E$6:$AD$79</formula>
    <oldFormula>'SOUHRNNĚ ukazatele PO 2025'!$E$6:$AD$79</oldFormula>
  </rdn>
  <rdn rId="0" localSheetId="1" customView="1" name="Z_15764750_8AF9_45DF_9450_B30F8151D6AB_.wvu.PrintTitles" hidden="1" oldHidden="1">
    <formula>'SOUHRNNĚ ukazatele PO 2025'!$A:$D,'SOUHRNNĚ ukazatele PO 2025'!$1:$5</formula>
    <oldFormula>'SOUHRNNĚ ukazatele PO 2025'!$A:$D,'SOUHRNNĚ ukazatele PO 2025'!$1:$5</oldFormula>
  </rdn>
  <rdn rId="0" localSheetId="1" customView="1" name="Z_15764750_8AF9_45DF_9450_B30F8151D6AB_.wvu.FilterData" hidden="1" oldHidden="1">
    <formula>'SOUHRNNĚ ukazatele PO 2025'!$A$5:$AD$77</formula>
    <oldFormula>'SOUHRNNĚ ukazatele PO 2025'!$A$5:$AD$77</oldFormula>
  </rdn>
  <rcv guid="{15764750-8AF9-45DF-9450-B30F8151D6AB}" action="add"/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888" sId="1" numFmtId="4">
    <nc r="I29">
      <v>600</v>
    </nc>
  </rcc>
  <rcmt sheetId="1" cell="I29" guid="{ADC13015-6A48-423D-AC78-B2EC5BA6B2E7}" author="Jarkovský Václav Ing." newLength="56"/>
  <rcv guid="{ECA95C7A-EFD8-4EC4-85A2-34F63C8C25EF}" action="delete"/>
  <rdn rId="0" localSheetId="1" customView="1" name="Z_ECA95C7A_EFD8_4EC4_85A2_34F63C8C25EF_.wvu.PrintArea" hidden="1" oldHidden="1">
    <formula>'SOUHRNNĚ ukazatele PO 2025'!$E$6:$AD$79</formula>
    <oldFormula>'SOUHRNNĚ ukazatele PO 2025'!$E$6:$AD$79</oldFormula>
  </rdn>
  <rdn rId="0" localSheetId="1" customView="1" name="Z_ECA95C7A_EFD8_4EC4_85A2_34F63C8C25EF_.wvu.PrintTitles" hidden="1" oldHidden="1">
    <formula>'SOUHRNNĚ ukazatele PO 2025'!$A:$D,'SOUHRNNĚ ukazatele PO 2025'!$1:$5</formula>
    <oldFormula>'SOUHRNNĚ ukazatele PO 2025'!$A:$D,'SOUHRNNĚ ukazatele PO 2025'!$1:$5</oldFormula>
  </rdn>
  <rdn rId="0" localSheetId="1" customView="1" name="Z_ECA95C7A_EFD8_4EC4_85A2_34F63C8C25EF_.wvu.Cols" hidden="1" oldHidden="1">
    <formula>'SOUHRNNĚ ukazatele PO 2025'!$C:$C,'SOUHRNNĚ ukazatele PO 2025'!$O:$O</formula>
    <oldFormula>'SOUHRNNĚ ukazatele PO 2025'!$C:$C,'SOUHRNNĚ ukazatele PO 2025'!$O:$O</oldFormula>
  </rdn>
  <rdn rId="0" localSheetId="1" customView="1" name="Z_ECA95C7A_EFD8_4EC4_85A2_34F63C8C25EF_.wvu.FilterData" hidden="1" oldHidden="1">
    <formula>'SOUHRNNĚ ukazatele PO 2025'!$A$5:$AD$77</formula>
    <oldFormula>'SOUHRNNĚ ukazatele PO 2025'!$A$5:$AD$77</oldFormula>
  </rdn>
  <rcv guid="{ECA95C7A-EFD8-4EC4-85A2-34F63C8C25EF}" action="add"/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15764750-8AF9-45DF-9450-B30F8151D6AB}" action="delete"/>
  <rdn rId="0" localSheetId="1" customView="1" name="Z_15764750_8AF9_45DF_9450_B30F8151D6AB_.wvu.PrintArea" hidden="1" oldHidden="1">
    <formula>'SOUHRNNĚ ukazatele PO 2025'!$E$6:$AD$79</formula>
    <oldFormula>'SOUHRNNĚ ukazatele PO 2025'!$E$6:$AD$79</oldFormula>
  </rdn>
  <rdn rId="0" localSheetId="1" customView="1" name="Z_15764750_8AF9_45DF_9450_B30F8151D6AB_.wvu.PrintTitles" hidden="1" oldHidden="1">
    <formula>'SOUHRNNĚ ukazatele PO 2025'!$A:$D,'SOUHRNNĚ ukazatele PO 2025'!$1:$5</formula>
    <oldFormula>'SOUHRNNĚ ukazatele PO 2025'!$A:$D,'SOUHRNNĚ ukazatele PO 2025'!$1:$5</oldFormula>
  </rdn>
  <rdn rId="0" localSheetId="1" customView="1" name="Z_15764750_8AF9_45DF_9450_B30F8151D6AB_.wvu.FilterData" hidden="1" oldHidden="1">
    <formula>'SOUHRNNĚ ukazatele PO 2025'!$A$5:$AD$77</formula>
    <oldFormula>'SOUHRNNĚ ukazatele PO 2025'!$A$5:$AD$77</oldFormula>
  </rdn>
  <rcv guid="{15764750-8AF9-45DF-9450-B30F8151D6AB}" action="add"/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896" sId="1" numFmtId="4">
    <nc r="K16">
      <v>97.5</v>
    </nc>
  </rcc>
  <rfmt sheetId="1" sqref="K16">
    <dxf>
      <fill>
        <patternFill>
          <bgColor theme="0"/>
        </patternFill>
      </fill>
    </dxf>
  </rfmt>
  <rcc rId="14897" sId="1">
    <nc r="K2" t="inlineStr">
      <is>
        <t>hotovo</t>
      </is>
    </nc>
  </rcc>
  <rfmt sheetId="1" sqref="K2">
    <dxf>
      <alignment horizontal="center"/>
    </dxf>
  </rfmt>
  <rcv guid="{15764750-8AF9-45DF-9450-B30F8151D6AB}" action="delete"/>
  <rdn rId="0" localSheetId="1" customView="1" name="Z_15764750_8AF9_45DF_9450_B30F8151D6AB_.wvu.PrintArea" hidden="1" oldHidden="1">
    <formula>'SOUHRNNĚ ukazatele PO 2025'!$E$6:$AD$79</formula>
    <oldFormula>'SOUHRNNĚ ukazatele PO 2025'!$E$6:$AD$79</oldFormula>
  </rdn>
  <rdn rId="0" localSheetId="1" customView="1" name="Z_15764750_8AF9_45DF_9450_B30F8151D6AB_.wvu.PrintTitles" hidden="1" oldHidden="1">
    <formula>'SOUHRNNĚ ukazatele PO 2025'!$A:$D,'SOUHRNNĚ ukazatele PO 2025'!$1:$5</formula>
    <oldFormula>'SOUHRNNĚ ukazatele PO 2025'!$A:$D,'SOUHRNNĚ ukazatele PO 2025'!$1:$5</oldFormula>
  </rdn>
  <rdn rId="0" localSheetId="1" customView="1" name="Z_15764750_8AF9_45DF_9450_B30F8151D6AB_.wvu.FilterData" hidden="1" oldHidden="1">
    <formula>'SOUHRNNĚ ukazatele PO 2025'!$A$5:$AD$77</formula>
    <oldFormula>'SOUHRNNĚ ukazatele PO 2025'!$A$5:$AD$77</oldFormula>
  </rdn>
  <rcv guid="{15764750-8AF9-45DF-9450-B30F8151D6AB}" action="add"/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901" sId="1">
    <oc r="I5" t="inlineStr">
      <is>
        <t>a.</t>
      </is>
    </oc>
    <nc r="I5" t="inlineStr">
      <is>
        <t>B.1</t>
      </is>
    </nc>
  </rcc>
  <rcc rId="14902" sId="1">
    <oc r="J5" t="inlineStr">
      <is>
        <t>b.</t>
      </is>
    </oc>
    <nc r="J5" t="inlineStr">
      <is>
        <t>B.2</t>
      </is>
    </nc>
  </rcc>
  <rcc rId="14903" sId="1">
    <oc r="K5" t="inlineStr">
      <is>
        <t>c.</t>
      </is>
    </oc>
    <nc r="K5" t="inlineStr">
      <is>
        <t>B.3</t>
      </is>
    </nc>
  </rcc>
  <rcc rId="14904" sId="1">
    <oc r="L5" t="inlineStr">
      <is>
        <t>d.</t>
      </is>
    </oc>
    <nc r="L5" t="inlineStr">
      <is>
        <t>B.4</t>
      </is>
    </nc>
  </rcc>
  <rcv guid="{ECA95C7A-EFD8-4EC4-85A2-34F63C8C25EF}" action="delete"/>
  <rdn rId="0" localSheetId="1" customView="1" name="Z_ECA95C7A_EFD8_4EC4_85A2_34F63C8C25EF_.wvu.PrintArea" hidden="1" oldHidden="1">
    <formula>'SOUHRNNĚ ukazatele PO 2025'!$E$6:$AD$79</formula>
    <oldFormula>'SOUHRNNĚ ukazatele PO 2025'!$E$6:$AD$79</oldFormula>
  </rdn>
  <rdn rId="0" localSheetId="1" customView="1" name="Z_ECA95C7A_EFD8_4EC4_85A2_34F63C8C25EF_.wvu.PrintTitles" hidden="1" oldHidden="1">
    <formula>'SOUHRNNĚ ukazatele PO 2025'!$A:$D,'SOUHRNNĚ ukazatele PO 2025'!$1:$5</formula>
    <oldFormula>'SOUHRNNĚ ukazatele PO 2025'!$A:$D,'SOUHRNNĚ ukazatele PO 2025'!$1:$5</oldFormula>
  </rdn>
  <rdn rId="0" localSheetId="1" customView="1" name="Z_ECA95C7A_EFD8_4EC4_85A2_34F63C8C25EF_.wvu.Cols" hidden="1" oldHidden="1">
    <formula>'SOUHRNNĚ ukazatele PO 2025'!$C:$C,'SOUHRNNĚ ukazatele PO 2025'!$O:$O</formula>
    <oldFormula>'SOUHRNNĚ ukazatele PO 2025'!$C:$C,'SOUHRNNĚ ukazatele PO 2025'!$O:$O</oldFormula>
  </rdn>
  <rdn rId="0" localSheetId="1" customView="1" name="Z_ECA95C7A_EFD8_4EC4_85A2_34F63C8C25EF_.wvu.FilterData" hidden="1" oldHidden="1">
    <formula>'SOUHRNNĚ ukazatele PO 2025'!$A$5:$AD$77</formula>
    <oldFormula>'SOUHRNNĚ ukazatele PO 2025'!$A$5:$AD$77</oldFormula>
  </rdn>
  <rcv guid="{ECA95C7A-EFD8-4EC4-85A2-34F63C8C25EF}" action="add"/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CA95C7A-EFD8-4EC4-85A2-34F63C8C25EF}" action="delete"/>
  <rdn rId="0" localSheetId="1" customView="1" name="Z_ECA95C7A_EFD8_4EC4_85A2_34F63C8C25EF_.wvu.PrintArea" hidden="1" oldHidden="1">
    <formula>'SOUHRNNĚ ukazatele PO 2025'!$E$6:$AD$79</formula>
    <oldFormula>'SOUHRNNĚ ukazatele PO 2025'!$E$6:$AD$79</oldFormula>
  </rdn>
  <rdn rId="0" localSheetId="1" customView="1" name="Z_ECA95C7A_EFD8_4EC4_85A2_34F63C8C25EF_.wvu.PrintTitles" hidden="1" oldHidden="1">
    <formula>'SOUHRNNĚ ukazatele PO 2025'!$A:$D,'SOUHRNNĚ ukazatele PO 2025'!$1:$5</formula>
    <oldFormula>'SOUHRNNĚ ukazatele PO 2025'!$A:$D,'SOUHRNNĚ ukazatele PO 2025'!$1:$5</oldFormula>
  </rdn>
  <rdn rId="0" localSheetId="1" customView="1" name="Z_ECA95C7A_EFD8_4EC4_85A2_34F63C8C25EF_.wvu.Cols" hidden="1" oldHidden="1">
    <formula>'SOUHRNNĚ ukazatele PO 2025'!$C:$C,'SOUHRNNĚ ukazatele PO 2025'!$O:$O</formula>
    <oldFormula>'SOUHRNNĚ ukazatele PO 2025'!$C:$C,'SOUHRNNĚ ukazatele PO 2025'!$O:$O</oldFormula>
  </rdn>
  <rdn rId="0" localSheetId="1" customView="1" name="Z_ECA95C7A_EFD8_4EC4_85A2_34F63C8C25EF_.wvu.FilterData" hidden="1" oldHidden="1">
    <formula>'SOUHRNNĚ ukazatele PO 2025'!$A$5:$AD$77</formula>
    <oldFormula>'SOUHRNNĚ ukazatele PO 2025'!$A$5:$AD$77</oldFormula>
  </rdn>
  <rcv guid="{ECA95C7A-EFD8-4EC4-85A2-34F63C8C25EF}" action="add"/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913" sId="1" numFmtId="4">
    <nc r="P12">
      <v>800</v>
    </nc>
  </rcc>
  <rcmt sheetId="1" cell="P12" guid="{DAC1B1FA-59EE-4159-894D-67A93C98C7FE}" author="Jarkovský Václav Ing." newLength="92"/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mt sheetId="1" cell="I41" guid="{B798D4DE-9C1F-4602-B20E-BC3D8F6778A3}" author="Beskydová Sabina Ing." newLength="69"/>
  <rcv guid="{BD5456A6-45E9-42B7-B375-15E458E94A45}" action="delete"/>
  <rdn rId="0" localSheetId="1" customView="1" name="Z_BD5456A6_45E9_42B7_B375_15E458E94A45_.wvu.PrintArea" hidden="1" oldHidden="1">
    <formula>'SOUHRNNĚ ukazatele PO 2025'!$E$6:$AD$79</formula>
    <oldFormula>'SOUHRNNĚ ukazatele PO 2025'!$E$6:$AD$79</oldFormula>
  </rdn>
  <rdn rId="0" localSheetId="1" customView="1" name="Z_BD5456A6_45E9_42B7_B375_15E458E94A45_.wvu.PrintTitles" hidden="1" oldHidden="1">
    <formula>'SOUHRNNĚ ukazatele PO 2025'!$A:$D,'SOUHRNNĚ ukazatele PO 2025'!$1:$5</formula>
    <oldFormula>'SOUHRNNĚ ukazatele PO 2025'!$A:$D,'SOUHRNNĚ ukazatele PO 2025'!$1:$5</oldFormula>
  </rdn>
  <rdn rId="0" localSheetId="1" customView="1" name="Z_BD5456A6_45E9_42B7_B375_15E458E94A45_.wvu.FilterData" hidden="1" oldHidden="1">
    <formula>'SOUHRNNĚ ukazatele PO 2025'!$A$5:$AD$77</formula>
    <oldFormula>'SOUHRNNĚ ukazatele PO 2025'!$A$5:$AD$77</oldFormula>
  </rdn>
  <rcv guid="{BD5456A6-45E9-42B7-B375-15E458E94A45}" action="add"/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917" sId="1" numFmtId="4">
    <nc r="M14">
      <v>73.37</v>
    </nc>
  </rcc>
  <rcc rId="14918" sId="1" numFmtId="4">
    <nc r="R14">
      <v>73.37</v>
    </nc>
  </rcc>
  <rcv guid="{B56BB743-ACD1-4F1C-A4EC-86D4E390A4F0}" action="delete"/>
  <rdn rId="0" localSheetId="1" customView="1" name="Z_B56BB743_ACD1_4F1C_A4EC_86D4E390A4F0_.wvu.PrintArea" hidden="1" oldHidden="1">
    <formula>'SOUHRNNĚ ukazatele PO 2025'!$E$6:$AD$83</formula>
    <oldFormula>'SOUHRNNĚ ukazatele PO 2025'!$E$6:$AD$83</oldFormula>
  </rdn>
  <rdn rId="0" localSheetId="1" customView="1" name="Z_B56BB743_ACD1_4F1C_A4EC_86D4E390A4F0_.wvu.PrintTitles" hidden="1" oldHidden="1">
    <formula>'SOUHRNNĚ ukazatele PO 2025'!$A:$D,'SOUHRNNĚ ukazatele PO 2025'!$1:$5</formula>
    <oldFormula>'SOUHRNNĚ ukazatele PO 2025'!$A:$D,'SOUHRNNĚ ukazatele PO 2025'!$1:$5</oldFormula>
  </rdn>
  <rdn rId="0" localSheetId="1" customView="1" name="Z_B56BB743_ACD1_4F1C_A4EC_86D4E390A4F0_.wvu.FilterData" hidden="1" oldHidden="1">
    <formula>'SOUHRNNĚ ukazatele PO 2025'!$A$5:$AD$77</formula>
    <oldFormula>'SOUHRNNĚ ukazatele PO 2025'!$A$5:$AD$77</oldFormula>
  </rdn>
  <rcv guid="{B56BB743-ACD1-4F1C-A4EC-86D4E390A4F0}" action="add"/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922" sId="1" numFmtId="4">
    <nc r="J11">
      <v>1258.5999999999999</v>
    </nc>
  </rcc>
  <rcc rId="14923" sId="1" numFmtId="4">
    <nc r="Y82">
      <v>20665.86</v>
    </nc>
  </rcc>
  <rcc rId="14924" sId="1" numFmtId="4">
    <nc r="Z82">
      <v>-347.64</v>
    </nc>
  </rcc>
  <rcc rId="14925" sId="1" numFmtId="4">
    <nc r="Z11">
      <v>933.7</v>
    </nc>
  </rcc>
  <rcc rId="14926" sId="1" numFmtId="4">
    <oc r="Y11">
      <v>1932.3400000000001</v>
    </oc>
    <nc r="Y11">
      <f>1932.34+933.7</f>
    </nc>
  </rcc>
  <rcc rId="14927" sId="1" numFmtId="4">
    <nc r="J12">
      <v>809.5</v>
    </nc>
  </rcc>
  <rcc rId="14928" sId="1" numFmtId="4">
    <nc r="Z12">
      <v>600.5</v>
    </nc>
  </rcc>
  <rcc rId="14929" sId="1" numFmtId="4">
    <oc r="Y12">
      <v>1185.3999999999999</v>
    </oc>
    <nc r="Y12">
      <f>1185.4+600.5</f>
    </nc>
  </rcc>
  <rcc rId="14930" sId="1" numFmtId="4">
    <nc r="J14">
      <v>170.6</v>
    </nc>
  </rcc>
  <rcc rId="14931" sId="1" numFmtId="4">
    <nc r="Z14">
      <v>126.6</v>
    </nc>
  </rcc>
  <rcc rId="14932" sId="1" numFmtId="4">
    <oc r="Y14">
      <v>352.55</v>
    </oc>
    <nc r="Y14">
      <f>352.55+126.6</f>
    </nc>
  </rcc>
  <rcc rId="14933" sId="1" numFmtId="4">
    <nc r="J16">
      <v>925.7</v>
    </nc>
  </rcc>
  <rcc rId="14934" sId="1" numFmtId="4">
    <nc r="Z16">
      <v>686.7</v>
    </nc>
  </rcc>
  <rcc rId="14935" sId="1" numFmtId="4">
    <oc r="Y16">
      <v>1296.9000000000001</v>
    </oc>
    <nc r="Y16">
      <f>1296.9+686.7</f>
    </nc>
  </rcc>
  <rcc rId="14936" sId="1" numFmtId="4">
    <nc r="J18">
      <v>75</v>
    </nc>
  </rcc>
  <rcc rId="14937" sId="1" numFmtId="4">
    <nc r="Z18">
      <v>55.6</v>
    </nc>
  </rcc>
  <rcc rId="14938" sId="1" numFmtId="4">
    <oc r="Y18">
      <v>175.7</v>
    </oc>
    <nc r="Y18">
      <f>175.7+55.6</f>
    </nc>
  </rcc>
  <rcv guid="{BD5456A6-45E9-42B7-B375-15E458E94A45}" action="delete"/>
  <rdn rId="0" localSheetId="1" customView="1" name="Z_BD5456A6_45E9_42B7_B375_15E458E94A45_.wvu.PrintArea" hidden="1" oldHidden="1">
    <formula>'SOUHRNNĚ ukazatele PO 2025'!$E$6:$AD$79</formula>
    <oldFormula>'SOUHRNNĚ ukazatele PO 2025'!$E$6:$AD$79</oldFormula>
  </rdn>
  <rdn rId="0" localSheetId="1" customView="1" name="Z_BD5456A6_45E9_42B7_B375_15E458E94A45_.wvu.PrintTitles" hidden="1" oldHidden="1">
    <formula>'SOUHRNNĚ ukazatele PO 2025'!$A:$D,'SOUHRNNĚ ukazatele PO 2025'!$1:$5</formula>
    <oldFormula>'SOUHRNNĚ ukazatele PO 2025'!$A:$D,'SOUHRNNĚ ukazatele PO 2025'!$1:$5</oldFormula>
  </rdn>
  <rdn rId="0" localSheetId="1" customView="1" name="Z_BD5456A6_45E9_42B7_B375_15E458E94A45_.wvu.FilterData" hidden="1" oldHidden="1">
    <formula>'SOUHRNNĚ ukazatele PO 2025'!$A$5:$AD$77</formula>
    <oldFormula>'SOUHRNNĚ ukazatele PO 2025'!$A$5:$AD$77</oldFormula>
  </rdn>
  <rcv guid="{BD5456A6-45E9-42B7-B375-15E458E94A45}" action="add"/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942" sId="1" numFmtId="4">
    <nc r="J34">
      <v>991.4</v>
    </nc>
  </rcc>
  <rcc rId="14943" sId="1" numFmtId="4">
    <nc r="Z34">
      <v>735.5</v>
    </nc>
  </rcc>
  <rcc rId="14944" sId="1" numFmtId="4">
    <oc r="Y34">
      <v>1370.4</v>
    </oc>
    <nc r="Y34">
      <f>1370.4+735.5</f>
    </nc>
  </rcc>
  <rcc rId="14945" sId="1" numFmtId="4">
    <nc r="J32">
      <v>130.69999999999999</v>
    </nc>
  </rcc>
  <rcc rId="14946" sId="1" numFmtId="4">
    <nc r="Z32">
      <v>97</v>
    </nc>
  </rcc>
  <rcc rId="14947" sId="1" numFmtId="4">
    <oc r="Y32">
      <v>201.60000000000002</v>
    </oc>
    <nc r="Y32">
      <f>201.6+97</f>
    </nc>
  </rcc>
  <rcc rId="14948" sId="1" numFmtId="4">
    <nc r="J36">
      <v>629.79999999999995</v>
    </nc>
  </rcc>
  <rcc rId="14949" sId="1" numFmtId="4">
    <nc r="Z36">
      <v>467.2</v>
    </nc>
  </rcc>
  <rcc rId="14950" sId="1" numFmtId="4">
    <oc r="Y36">
      <v>1050.72</v>
    </oc>
    <nc r="Y36">
      <f>1050.72+467.2</f>
    </nc>
  </rcc>
  <rcc rId="14951" sId="1" numFmtId="4">
    <nc r="J43">
      <v>609.6</v>
    </nc>
  </rcc>
  <rcc rId="14952" sId="1" numFmtId="4">
    <nc r="Z43">
      <v>452.2</v>
    </nc>
  </rcc>
  <rcc rId="14953" sId="1" numFmtId="4">
    <oc r="Y43">
      <v>949.9</v>
    </oc>
    <nc r="Y43">
      <f>949.9+452.2</f>
    </nc>
  </rcc>
  <rcc rId="14954" sId="1" numFmtId="4">
    <nc r="J44">
      <v>33.700000000000003</v>
    </nc>
  </rcc>
  <rcc rId="14955" sId="1" numFmtId="4">
    <nc r="Z44">
      <v>25</v>
    </nc>
  </rcc>
  <rcc rId="14956" sId="1" numFmtId="4">
    <oc r="Y44">
      <v>39.090000000000003</v>
    </oc>
    <nc r="Y44">
      <f>39.09+25</f>
    </nc>
  </rcc>
  <rcc rId="14957" sId="1" numFmtId="4">
    <nc r="J45">
      <v>381.9</v>
    </nc>
  </rcc>
  <rcc rId="14958" sId="1" numFmtId="4">
    <nc r="Z45">
      <v>283.3</v>
    </nc>
  </rcc>
  <rcc rId="14959" sId="1" numFmtId="4">
    <oc r="Y45">
      <v>635.1</v>
    </oc>
    <nc r="Y45">
      <f>635.1+283.3</f>
    </nc>
  </rcc>
  <rcc rId="14960" sId="1" numFmtId="4">
    <nc r="J53">
      <v>240.6</v>
    </nc>
  </rcc>
  <rcc rId="14961" sId="1" numFmtId="4">
    <nc r="Z53">
      <v>178.5</v>
    </nc>
  </rcc>
  <rcc rId="14962" sId="1" numFmtId="4">
    <oc r="Y53">
      <v>361.9</v>
    </oc>
    <nc r="Y53">
      <f>361.9+178.5</f>
    </nc>
  </rcc>
  <rcc rId="14963" sId="1" numFmtId="4">
    <nc r="J55">
      <v>234.3</v>
    </nc>
  </rcc>
  <rcc rId="14964" sId="1" numFmtId="4">
    <nc r="Z55">
      <v>173.8</v>
    </nc>
  </rcc>
  <rcc rId="14965" sId="1" numFmtId="4">
    <oc r="Y55">
      <v>373</v>
    </oc>
    <nc r="Y55">
      <f>373+173.8</f>
    </nc>
  </rcc>
  <rcc rId="14966" sId="1" numFmtId="4">
    <nc r="J54">
      <v>638.4</v>
    </nc>
  </rcc>
  <rcc rId="14967" sId="1" numFmtId="4">
    <nc r="Z54">
      <v>473.6</v>
    </nc>
  </rcc>
  <rcc rId="14968" sId="1" numFmtId="4">
    <oc r="Y54">
      <v>989.3</v>
    </oc>
    <nc r="Y54">
      <f>989.3+473.6</f>
    </nc>
  </rcc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969" sId="1" numFmtId="4">
    <nc r="J64">
      <v>710.2</v>
    </nc>
  </rcc>
  <rcc rId="14970" sId="1" numFmtId="4">
    <oc r="Z64">
      <v>98.4</v>
    </oc>
    <nc r="Z64">
      <f>98.4+526.9</f>
    </nc>
  </rcc>
  <rcc rId="14971" sId="1">
    <oc r="Y64">
      <f>1074.7+98.4</f>
    </oc>
    <nc r="Y64">
      <f>1074.7+98.4+526.9</f>
    </nc>
  </rcc>
  <rcmt sheetId="1" cell="Z64" guid="{B86AECFC-F891-49BD-863F-05F8878D4545}" author="Kopřivová Alena" oldLength="93" newLength="44"/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972" sId="1" numFmtId="4">
    <oc r="Y82">
      <v>20665.86</v>
    </oc>
    <nc r="Y82"/>
  </rcc>
  <rcc rId="14973" sId="1" numFmtId="4">
    <oc r="Z82">
      <v>-347.64</v>
    </oc>
    <nc r="Z82"/>
  </rcc>
  <rcmt sheetId="1" cell="Z11" guid="{2CA35B33-8E9B-4692-9A56-59FDA4F0F4A2}" author="Beskydová Sabina Ing." newLength="35"/>
  <rcmt sheetId="1" cell="Z12" guid="{183CB1AA-FBB7-4AB6-89EF-A430B3D42403}" author="Beskydová Sabina Ing." newLength="35"/>
  <rcmt sheetId="1" cell="Z14" guid="{BD71BF51-8E05-4D14-BC8F-349E83F1C46B}" author="Beskydová Sabina Ing." newLength="35"/>
  <rcmt sheetId="1" cell="Z16" guid="{145E10F5-027D-44D3-863D-2C410535AF1D}" author="Beskydová Sabina Ing." newLength="35"/>
  <rcmt sheetId="1" cell="Z18" guid="{74979279-8005-4D34-9115-3CD901CB79BA}" author="Beskydová Sabina Ing." newLength="35"/>
  <rcmt sheetId="1" cell="Z32" guid="{BCCBC3AF-7460-4E8C-8AA5-A28C7DB3B9D0}" author="Beskydová Sabina Ing." newLength="35"/>
  <rcmt sheetId="1" cell="Z34" guid="{C1088EE8-D0BC-45DE-9F01-682010466A34}" author="Beskydová Sabina Ing." newLength="35"/>
  <rcmt sheetId="1" cell="Z36" guid="{542B4F60-0866-4352-8AF1-4BD6FA4BD2B8}" author="Beskydová Sabina Ing." newLength="35"/>
  <rcmt sheetId="1" cell="Z43" guid="{78BC44BF-A85F-4CE5-9F46-34DDF470C1B0}" author="Beskydová Sabina Ing." newLength="35"/>
  <rcmt sheetId="1" cell="Z44" guid="{9442927D-8E1C-4EC8-AC97-CD29EDAACF6F}" author="Beskydová Sabina Ing." newLength="35"/>
  <rcmt sheetId="1" cell="Z45" guid="{20D100E6-19F5-4E03-8395-9F58C794009C}" author="Beskydová Sabina Ing." newLength="35"/>
  <rcmt sheetId="1" cell="Z53" guid="{33EA69A2-38F1-4B1C-88B0-CA8B9245CB0E}" author="Beskydová Sabina Ing." newLength="35"/>
  <rcmt sheetId="1" cell="Z54" guid="{C4ECFBDD-1C84-4371-B36E-4682A91FE1E8}" author="Beskydová Sabina Ing." newLength="35"/>
  <rcmt sheetId="1" cell="Z55" guid="{EE7593C1-7215-4E95-B9D8-6947ADB6BDBE}" author="Beskydová Sabina Ing." newLength="35"/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974" sId="1" numFmtId="4">
    <nc r="M74">
      <v>-4.2300000000000004</v>
    </nc>
  </rcc>
  <rcc rId="14975" sId="1" numFmtId="4">
    <nc r="R74">
      <v>-4.2300000000000004</v>
    </nc>
  </rcc>
  <rcv guid="{15764750-8AF9-45DF-9450-B30F8151D6AB}" action="delete"/>
  <rdn rId="0" localSheetId="1" customView="1" name="Z_15764750_8AF9_45DF_9450_B30F8151D6AB_.wvu.PrintArea" hidden="1" oldHidden="1">
    <formula>'SOUHRNNĚ ukazatele PO 2025'!$E$6:$AD$79</formula>
    <oldFormula>'SOUHRNNĚ ukazatele PO 2025'!$E$6:$AD$79</oldFormula>
  </rdn>
  <rdn rId="0" localSheetId="1" customView="1" name="Z_15764750_8AF9_45DF_9450_B30F8151D6AB_.wvu.PrintTitles" hidden="1" oldHidden="1">
    <formula>'SOUHRNNĚ ukazatele PO 2025'!$A:$D,'SOUHRNNĚ ukazatele PO 2025'!$1:$5</formula>
    <oldFormula>'SOUHRNNĚ ukazatele PO 2025'!$A:$D,'SOUHRNNĚ ukazatele PO 2025'!$1:$5</oldFormula>
  </rdn>
  <rdn rId="0" localSheetId="1" customView="1" name="Z_15764750_8AF9_45DF_9450_B30F8151D6AB_.wvu.FilterData" hidden="1" oldHidden="1">
    <formula>'SOUHRNNĚ ukazatele PO 2025'!$A$5:$AD$77</formula>
    <oldFormula>'SOUHRNNĚ ukazatele PO 2025'!$A$5:$AD$77</oldFormula>
  </rdn>
  <rcv guid="{15764750-8AF9-45DF-9450-B30F8151D6AB}" action="add"/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CA95C7A-EFD8-4EC4-85A2-34F63C8C25EF}" action="delete"/>
  <rdn rId="0" localSheetId="1" customView="1" name="Z_ECA95C7A_EFD8_4EC4_85A2_34F63C8C25EF_.wvu.PrintArea" hidden="1" oldHidden="1">
    <formula>'SOUHRNNĚ ukazatele PO 2025'!$E$6:$AD$79</formula>
    <oldFormula>'SOUHRNNĚ ukazatele PO 2025'!$E$6:$AD$79</oldFormula>
  </rdn>
  <rdn rId="0" localSheetId="1" customView="1" name="Z_ECA95C7A_EFD8_4EC4_85A2_34F63C8C25EF_.wvu.PrintTitles" hidden="1" oldHidden="1">
    <formula>'SOUHRNNĚ ukazatele PO 2025'!$A:$D,'SOUHRNNĚ ukazatele PO 2025'!$1:$5</formula>
    <oldFormula>'SOUHRNNĚ ukazatele PO 2025'!$A:$D,'SOUHRNNĚ ukazatele PO 2025'!$1:$5</oldFormula>
  </rdn>
  <rdn rId="0" localSheetId="1" customView="1" name="Z_ECA95C7A_EFD8_4EC4_85A2_34F63C8C25EF_.wvu.Cols" hidden="1" oldHidden="1">
    <formula>'SOUHRNNĚ ukazatele PO 2025'!$C:$C,'SOUHRNNĚ ukazatele PO 2025'!$O:$O</formula>
    <oldFormula>'SOUHRNNĚ ukazatele PO 2025'!$C:$C,'SOUHRNNĚ ukazatele PO 2025'!$O:$O</oldFormula>
  </rdn>
  <rdn rId="0" localSheetId="1" customView="1" name="Z_ECA95C7A_EFD8_4EC4_85A2_34F63C8C25EF_.wvu.FilterData" hidden="1" oldHidden="1">
    <formula>'SOUHRNNĚ ukazatele PO 2025'!$A$5:$AD$77</formula>
    <oldFormula>'SOUHRNNĚ ukazatele PO 2025'!$A$5:$AD$77</oldFormula>
  </rdn>
  <rcv guid="{ECA95C7A-EFD8-4EC4-85A2-34F63C8C25EF}" action="add"/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983" sId="1" numFmtId="4">
    <nc r="M75">
      <v>13.24</v>
    </nc>
  </rcc>
  <rcc rId="14984" sId="1" numFmtId="4">
    <nc r="R75">
      <v>13.24</v>
    </nc>
  </rcc>
  <rcv guid="{15764750-8AF9-45DF-9450-B30F8151D6AB}" action="delete"/>
  <rdn rId="0" localSheetId="1" customView="1" name="Z_15764750_8AF9_45DF_9450_B30F8151D6AB_.wvu.PrintArea" hidden="1" oldHidden="1">
    <formula>'SOUHRNNĚ ukazatele PO 2025'!$E$6:$AD$79</formula>
    <oldFormula>'SOUHRNNĚ ukazatele PO 2025'!$E$6:$AD$79</oldFormula>
  </rdn>
  <rdn rId="0" localSheetId="1" customView="1" name="Z_15764750_8AF9_45DF_9450_B30F8151D6AB_.wvu.PrintTitles" hidden="1" oldHidden="1">
    <formula>'SOUHRNNĚ ukazatele PO 2025'!$A:$D,'SOUHRNNĚ ukazatele PO 2025'!$1:$5</formula>
    <oldFormula>'SOUHRNNĚ ukazatele PO 2025'!$A:$D,'SOUHRNNĚ ukazatele PO 2025'!$1:$5</oldFormula>
  </rdn>
  <rdn rId="0" localSheetId="1" customView="1" name="Z_15764750_8AF9_45DF_9450_B30F8151D6AB_.wvu.FilterData" hidden="1" oldHidden="1">
    <formula>'SOUHRNNĚ ukazatele PO 2025'!$A$5:$AD$77</formula>
    <oldFormula>'SOUHRNNĚ ukazatele PO 2025'!$A$5:$AD$77</oldFormula>
  </rdn>
  <rcv guid="{15764750-8AF9-45DF-9450-B30F8151D6AB}" action="add"/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988" sId="1">
    <oc r="J4" t="inlineStr">
      <is>
        <t>mzdy odborných učitelů podp. oborů
 (9-12)</t>
      </is>
    </oc>
    <nc r="J4" t="inlineStr">
      <is>
        <t>mzdy odborných učitelů podp. oborů
 (9.-12.)</t>
      </is>
    </nc>
  </rcc>
  <rcc rId="14989" sId="1">
    <oc r="K4" t="inlineStr">
      <is>
        <t>podpora žáků učeb. oborů a stud. VOŠ (9-12)</t>
      </is>
    </oc>
    <nc r="K4" t="inlineStr">
      <is>
        <t>podpora žáků učeb. oborů a stud. VOŠ (9.-12.)</t>
      </is>
    </nc>
  </rcc>
  <rcv guid="{ECA95C7A-EFD8-4EC4-85A2-34F63C8C25EF}" action="delete"/>
  <rdn rId="0" localSheetId="1" customView="1" name="Z_ECA95C7A_EFD8_4EC4_85A2_34F63C8C25EF_.wvu.PrintArea" hidden="1" oldHidden="1">
    <formula>'SOUHRNNĚ ukazatele PO 2025'!$E$6:$AD$79</formula>
    <oldFormula>'SOUHRNNĚ ukazatele PO 2025'!$E$6:$AD$79</oldFormula>
  </rdn>
  <rdn rId="0" localSheetId="1" customView="1" name="Z_ECA95C7A_EFD8_4EC4_85A2_34F63C8C25EF_.wvu.PrintTitles" hidden="1" oldHidden="1">
    <formula>'SOUHRNNĚ ukazatele PO 2025'!$A:$D,'SOUHRNNĚ ukazatele PO 2025'!$1:$5</formula>
    <oldFormula>'SOUHRNNĚ ukazatele PO 2025'!$A:$D,'SOUHRNNĚ ukazatele PO 2025'!$1:$5</oldFormula>
  </rdn>
  <rdn rId="0" localSheetId="1" customView="1" name="Z_ECA95C7A_EFD8_4EC4_85A2_34F63C8C25EF_.wvu.Cols" hidden="1" oldHidden="1">
    <formula>'SOUHRNNĚ ukazatele PO 2025'!$C:$C,'SOUHRNNĚ ukazatele PO 2025'!$O:$O</formula>
    <oldFormula>'SOUHRNNĚ ukazatele PO 2025'!$C:$C,'SOUHRNNĚ ukazatele PO 2025'!$O:$O</oldFormula>
  </rdn>
  <rdn rId="0" localSheetId="1" customView="1" name="Z_ECA95C7A_EFD8_4EC4_85A2_34F63C8C25EF_.wvu.FilterData" hidden="1" oldHidden="1">
    <formula>'SOUHRNNĚ ukazatele PO 2025'!$A$5:$AD$77</formula>
    <oldFormula>'SOUHRNNĚ ukazatele PO 2025'!$A$5:$AD$77</oldFormula>
  </rdn>
  <rcv guid="{ECA95C7A-EFD8-4EC4-85A2-34F63C8C25EF}" action="add"/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994" sId="1" numFmtId="4">
    <oc r="M60">
      <v>2.3199999999999998</v>
    </oc>
    <nc r="M60">
      <v>2.36</v>
    </nc>
  </rcc>
  <rcc rId="14995" sId="1" numFmtId="4">
    <oc r="R60">
      <v>2.3199999999999998</v>
    </oc>
    <nc r="R60">
      <v>2.36</v>
    </nc>
  </rcc>
  <rcv guid="{15764750-8AF9-45DF-9450-B30F8151D6AB}" action="delete"/>
  <rdn rId="0" localSheetId="1" customView="1" name="Z_15764750_8AF9_45DF_9450_B30F8151D6AB_.wvu.PrintArea" hidden="1" oldHidden="1">
    <formula>'SOUHRNNĚ ukazatele PO 2025'!$E$6:$AD$79</formula>
    <oldFormula>'SOUHRNNĚ ukazatele PO 2025'!$E$6:$AD$79</oldFormula>
  </rdn>
  <rdn rId="0" localSheetId="1" customView="1" name="Z_15764750_8AF9_45DF_9450_B30F8151D6AB_.wvu.PrintTitles" hidden="1" oldHidden="1">
    <formula>'SOUHRNNĚ ukazatele PO 2025'!$A:$D,'SOUHRNNĚ ukazatele PO 2025'!$1:$5</formula>
    <oldFormula>'SOUHRNNĚ ukazatele PO 2025'!$A:$D,'SOUHRNNĚ ukazatele PO 2025'!$1:$5</oldFormula>
  </rdn>
  <rdn rId="0" localSheetId="1" customView="1" name="Z_15764750_8AF9_45DF_9450_B30F8151D6AB_.wvu.FilterData" hidden="1" oldHidden="1">
    <formula>'SOUHRNNĚ ukazatele PO 2025'!$A$5:$AD$77</formula>
    <oldFormula>'SOUHRNNĚ ukazatele PO 2025'!$A$5:$AD$77</oldFormula>
  </rdn>
  <rcv guid="{15764750-8AF9-45DF-9450-B30F8151D6AB}" action="add"/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CA95C7A-EFD8-4EC4-85A2-34F63C8C25EF}" action="delete"/>
  <rdn rId="0" localSheetId="1" customView="1" name="Z_ECA95C7A_EFD8_4EC4_85A2_34F63C8C25EF_.wvu.PrintArea" hidden="1" oldHidden="1">
    <formula>'SOUHRNNĚ ukazatele PO 2025'!$E$6:$AD$79</formula>
    <oldFormula>'SOUHRNNĚ ukazatele PO 2025'!$E$6:$AD$79</oldFormula>
  </rdn>
  <rdn rId="0" localSheetId="1" customView="1" name="Z_ECA95C7A_EFD8_4EC4_85A2_34F63C8C25EF_.wvu.PrintTitles" hidden="1" oldHidden="1">
    <formula>'SOUHRNNĚ ukazatele PO 2025'!$A:$D,'SOUHRNNĚ ukazatele PO 2025'!$1:$5</formula>
    <oldFormula>'SOUHRNNĚ ukazatele PO 2025'!$A:$D,'SOUHRNNĚ ukazatele PO 2025'!$1:$5</oldFormula>
  </rdn>
  <rdn rId="0" localSheetId="1" customView="1" name="Z_ECA95C7A_EFD8_4EC4_85A2_34F63C8C25EF_.wvu.Cols" hidden="1" oldHidden="1">
    <formula>'SOUHRNNĚ ukazatele PO 2025'!$C:$C,'SOUHRNNĚ ukazatele PO 2025'!$O:$O</formula>
    <oldFormula>'SOUHRNNĚ ukazatele PO 2025'!$C:$C,'SOUHRNNĚ ukazatele PO 2025'!$O:$O</oldFormula>
  </rdn>
  <rdn rId="0" localSheetId="1" customView="1" name="Z_ECA95C7A_EFD8_4EC4_85A2_34F63C8C25EF_.wvu.FilterData" hidden="1" oldHidden="1">
    <formula>'SOUHRNNĚ ukazatele PO 2025'!$A$5:$AD$77</formula>
    <oldFormula>'SOUHRNNĚ ukazatele PO 2025'!$A$5:$AD$77</oldFormula>
  </rdn>
  <rcv guid="{ECA95C7A-EFD8-4EC4-85A2-34F63C8C25EF}" action="add"/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003" sId="1" numFmtId="4">
    <nc r="P55">
      <v>520</v>
    </nc>
  </rcc>
  <rcc rId="15004" sId="1" numFmtId="4">
    <nc r="I55">
      <v>-520</v>
    </nc>
  </rcc>
  <rcmt sheetId="1" cell="I55" guid="{1E7DCC43-CF37-40F4-B1BA-4D0B3E34EFF1}" author="Jarkovský Václav Ing." newLength="74"/>
  <rcv guid="{ECA95C7A-EFD8-4EC4-85A2-34F63C8C25EF}" action="delete"/>
  <rdn rId="0" localSheetId="1" customView="1" name="Z_ECA95C7A_EFD8_4EC4_85A2_34F63C8C25EF_.wvu.PrintArea" hidden="1" oldHidden="1">
    <formula>'SOUHRNNĚ ukazatele PO 2025'!$E$6:$AD$79</formula>
    <oldFormula>'SOUHRNNĚ ukazatele PO 2025'!$E$6:$AD$79</oldFormula>
  </rdn>
  <rdn rId="0" localSheetId="1" customView="1" name="Z_ECA95C7A_EFD8_4EC4_85A2_34F63C8C25EF_.wvu.PrintTitles" hidden="1" oldHidden="1">
    <formula>'SOUHRNNĚ ukazatele PO 2025'!$A:$D,'SOUHRNNĚ ukazatele PO 2025'!$1:$5</formula>
    <oldFormula>'SOUHRNNĚ ukazatele PO 2025'!$A:$D,'SOUHRNNĚ ukazatele PO 2025'!$1:$5</oldFormula>
  </rdn>
  <rdn rId="0" localSheetId="1" customView="1" name="Z_ECA95C7A_EFD8_4EC4_85A2_34F63C8C25EF_.wvu.Cols" hidden="1" oldHidden="1">
    <formula>'SOUHRNNĚ ukazatele PO 2025'!$C:$C,'SOUHRNNĚ ukazatele PO 2025'!$O:$O</formula>
    <oldFormula>'SOUHRNNĚ ukazatele PO 2025'!$C:$C,'SOUHRNNĚ ukazatele PO 2025'!$O:$O</oldFormula>
  </rdn>
  <rdn rId="0" localSheetId="1" customView="1" name="Z_ECA95C7A_EFD8_4EC4_85A2_34F63C8C25EF_.wvu.FilterData" hidden="1" oldHidden="1">
    <formula>'SOUHRNNĚ ukazatele PO 2025'!$A$5:$AD$77</formula>
    <oldFormula>'SOUHRNNĚ ukazatele PO 2025'!$A$5:$AD$77</oldFormula>
  </rdn>
  <rcv guid="{ECA95C7A-EFD8-4EC4-85A2-34F63C8C25EF}" action="add"/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009" sId="1" numFmtId="4">
    <nc r="M39">
      <v>3</v>
    </nc>
  </rcc>
  <rcc rId="15010" sId="1" numFmtId="4">
    <nc r="R39">
      <v>3</v>
    </nc>
  </rcc>
  <rcv guid="{BD5456A6-45E9-42B7-B375-15E458E94A45}" action="delete"/>
  <rdn rId="0" localSheetId="1" customView="1" name="Z_BD5456A6_45E9_42B7_B375_15E458E94A45_.wvu.PrintArea" hidden="1" oldHidden="1">
    <formula>'SOUHRNNĚ ukazatele PO 2025'!$E$6:$AD$79</formula>
    <oldFormula>'SOUHRNNĚ ukazatele PO 2025'!$E$6:$AD$79</oldFormula>
  </rdn>
  <rdn rId="0" localSheetId="1" customView="1" name="Z_BD5456A6_45E9_42B7_B375_15E458E94A45_.wvu.PrintTitles" hidden="1" oldHidden="1">
    <formula>'SOUHRNNĚ ukazatele PO 2025'!$A:$D,'SOUHRNNĚ ukazatele PO 2025'!$1:$5</formula>
    <oldFormula>'SOUHRNNĚ ukazatele PO 2025'!$A:$D,'SOUHRNNĚ ukazatele PO 2025'!$1:$5</oldFormula>
  </rdn>
  <rdn rId="0" localSheetId="1" customView="1" name="Z_BD5456A6_45E9_42B7_B375_15E458E94A45_.wvu.FilterData" hidden="1" oldHidden="1">
    <formula>'SOUHRNNĚ ukazatele PO 2025'!$A$5:$AD$77</formula>
    <oldFormula>'SOUHRNNĚ ukazatele PO 2025'!$A$5:$AD$77</oldFormula>
  </rdn>
  <rcv guid="{BD5456A6-45E9-42B7-B375-15E458E94A45}" action="add"/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014" sId="2" numFmtId="4">
    <nc r="L12">
      <v>115.04845</v>
    </nc>
  </rcc>
  <rcv guid="{ECA95C7A-EFD8-4EC4-85A2-34F63C8C25EF}" action="delete"/>
  <rdn rId="0" localSheetId="1" customView="1" name="Z_ECA95C7A_EFD8_4EC4_85A2_34F63C8C25EF_.wvu.PrintArea" hidden="1" oldHidden="1">
    <formula>'SOUHRNNĚ ukazatele PO 2025'!$E$6:$AD$79</formula>
    <oldFormula>'SOUHRNNĚ ukazatele PO 2025'!$E$6:$AD$79</oldFormula>
  </rdn>
  <rdn rId="0" localSheetId="1" customView="1" name="Z_ECA95C7A_EFD8_4EC4_85A2_34F63C8C25EF_.wvu.PrintTitles" hidden="1" oldHidden="1">
    <formula>'SOUHRNNĚ ukazatele PO 2025'!$A:$D,'SOUHRNNĚ ukazatele PO 2025'!$1:$5</formula>
    <oldFormula>'SOUHRNNĚ ukazatele PO 2025'!$A:$D,'SOUHRNNĚ ukazatele PO 2025'!$1:$5</oldFormula>
  </rdn>
  <rdn rId="0" localSheetId="1" customView="1" name="Z_ECA95C7A_EFD8_4EC4_85A2_34F63C8C25EF_.wvu.Cols" hidden="1" oldHidden="1">
    <formula>'SOUHRNNĚ ukazatele PO 2025'!$C:$C,'SOUHRNNĚ ukazatele PO 2025'!$O:$O</formula>
    <oldFormula>'SOUHRNNĚ ukazatele PO 2025'!$C:$C,'SOUHRNNĚ ukazatele PO 2025'!$O:$O</oldFormula>
  </rdn>
  <rdn rId="0" localSheetId="1" customView="1" name="Z_ECA95C7A_EFD8_4EC4_85A2_34F63C8C25EF_.wvu.FilterData" hidden="1" oldHidden="1">
    <formula>'SOUHRNNĚ ukazatele PO 2025'!$A$5:$AD$77</formula>
    <oldFormula>'SOUHRNNĚ ukazatele PO 2025'!$A$5:$AD$77</oldFormula>
  </rdn>
  <rcv guid="{ECA95C7A-EFD8-4EC4-85A2-34F63C8C25EF}" action="add"/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019" sId="2">
    <oc r="A6" t="inlineStr">
      <is>
        <t>a.</t>
      </is>
    </oc>
    <nc r="A6" t="inlineStr">
      <is>
        <t>B.1</t>
      </is>
    </nc>
  </rcc>
  <rcc rId="15020" sId="2">
    <oc r="A7" t="inlineStr">
      <is>
        <t>b.</t>
      </is>
    </oc>
    <nc r="A7" t="inlineStr">
      <is>
        <t>B.2</t>
      </is>
    </nc>
  </rcc>
  <rcc rId="15021" sId="2">
    <oc r="A8" t="inlineStr">
      <is>
        <t>c.</t>
      </is>
    </oc>
    <nc r="A8" t="inlineStr">
      <is>
        <t>B.3</t>
      </is>
    </nc>
  </rcc>
  <rcc rId="15022" sId="2">
    <oc r="A9" t="inlineStr">
      <is>
        <t>d.</t>
      </is>
    </oc>
    <nc r="A9" t="inlineStr">
      <is>
        <t>B.4</t>
      </is>
    </nc>
  </rcc>
  <rcc rId="15023" sId="2">
    <oc r="A10" t="inlineStr">
      <is>
        <t>e.</t>
      </is>
    </oc>
    <nc r="A10" t="inlineStr">
      <is>
        <t>B.5</t>
      </is>
    </nc>
  </rcc>
  <rcc rId="15024" sId="2">
    <oc r="A12" t="inlineStr">
      <is>
        <t>g.</t>
      </is>
    </oc>
    <nc r="A12" t="inlineStr">
      <is>
        <t>B.6</t>
      </is>
    </nc>
  </rcc>
  <rcc rId="15025" sId="2">
    <oc r="A14" t="inlineStr">
      <is>
        <t>i.</t>
      </is>
    </oc>
    <nc r="A14" t="inlineStr">
      <is>
        <t>B.7</t>
      </is>
    </nc>
  </rcc>
  <rcc rId="15026" sId="2">
    <oc r="A15" t="inlineStr">
      <is>
        <t>j.</t>
      </is>
    </oc>
    <nc r="A15"/>
  </rcc>
  <rrc rId="15027" sId="2" ref="A11:XFD11" action="deleteRow">
    <rfmt sheetId="2" xfDxf="1" sqref="A11:XFD11" start="0" length="0"/>
    <rcc rId="0" sId="2" s="1" dxf="1">
      <nc r="A11" t="inlineStr">
        <is>
          <t>f.</t>
        </is>
      </nc>
      <ndxf>
        <font>
          <sz val="10"/>
          <color auto="1"/>
          <name val="Arial"/>
          <family val="2"/>
          <charset val="238"/>
          <scheme val="none"/>
        </font>
        <alignment horizont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="1" sqref="B11" start="0" length="0">
      <dxf>
        <font>
          <sz val="10"/>
          <color auto="1"/>
          <name val="Times New Roman"/>
          <family val="1"/>
          <charset val="238"/>
          <scheme val="none"/>
        </font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</border>
      </dxf>
    </rfmt>
    <rcc rId="0" sId="2" s="1" dxf="1">
      <nc r="C11">
        <f>'SOUHRNNĚ ukazatele PO 2025'!N79</f>
      </nc>
      <ndxf>
        <font>
          <sz val="10"/>
          <color indexed="8"/>
          <name val="Arial"/>
          <family val="2"/>
          <charset val="238"/>
          <scheme val="none"/>
        </font>
        <numFmt numFmtId="167" formatCode="0.00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s="1" dxf="1">
      <nc r="D11">
        <f>-C11-E11+J11</f>
      </nc>
      <ndxf>
        <font>
          <sz val="10"/>
          <color theme="1"/>
          <name val="Arial"/>
          <family val="2"/>
          <charset val="238"/>
          <scheme val="none"/>
        </font>
        <numFmt numFmtId="167" formatCode="0.000"/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2" s="1" dxf="1">
      <nc r="E11">
        <f>'SOUHRNNĚ ukazatele PO 2025'!Q79</f>
      </nc>
      <n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2" s="1" sqref="F11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G11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</dxf>
    </rfmt>
    <rfmt sheetId="2" s="1" sqref="H11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medium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I11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</dxf>
    </rfmt>
    <rfmt sheetId="2" s="1" sqref="J11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K11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L11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2" s="1" sqref="M11" start="0" length="0">
      <dxf>
        <font>
          <sz val="10"/>
          <color auto="1"/>
          <name val="Arial"/>
          <family val="2"/>
          <charset val="238"/>
          <scheme val="none"/>
        </font>
        <numFmt numFmtId="167" formatCode="0.000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J17" start="0" length="0">
    <dxf>
      <font>
        <sz val="10"/>
        <color auto="1"/>
        <name val="Times New Roman"/>
        <family val="1"/>
        <charset val="238"/>
        <scheme val="none"/>
      </font>
      <alignment horizontal="right" vertical="top"/>
    </dxf>
  </rfmt>
  <rfmt sheetId="2" sqref="K17" start="0" length="0">
    <dxf>
      <font>
        <b/>
        <name val="Times New Roman"/>
        <family val="1"/>
      </font>
      <numFmt numFmtId="169" formatCode="0.00000"/>
      <alignment horizontal="general" vertical="bottom"/>
    </dxf>
  </rfmt>
  <rcc rId="15028" sId="2" odxf="1" dxf="1">
    <nc r="L17" t="inlineStr">
      <is>
        <t>tis. Kč</t>
      </is>
    </nc>
    <odxf>
      <font>
        <b/>
      </font>
      <numFmt numFmtId="169" formatCode="0.00000"/>
    </odxf>
    <ndxf>
      <font>
        <b val="0"/>
        <name val="Times New Roman"/>
        <family val="1"/>
      </font>
      <numFmt numFmtId="0" formatCode="General"/>
    </ndxf>
  </rcc>
  <rm rId="15029" sheetId="2" source="J17:L17" destination="K17:M17" sourceSheetId="2">
    <rfmt sheetId="2" s="1" sqref="M17" start="0" length="0">
      <dxf>
        <font>
          <sz val="10"/>
          <color auto="1"/>
          <name val="Times New Roman"/>
          <family val="1"/>
          <charset val="238"/>
          <scheme val="none"/>
        </font>
      </dxf>
    </rfmt>
  </rm>
  <rcc rId="15030" sId="2">
    <nc r="K17" t="inlineStr">
      <is>
        <t>změna příjmů z kap. 14 celkem:</t>
      </is>
    </nc>
  </rcc>
  <rcc rId="15031" sId="2">
    <nc r="L17">
      <f>SUM(J15:M15)</f>
    </nc>
  </rcc>
  <rcv guid="{ECA95C7A-EFD8-4EC4-85A2-34F63C8C25EF}" action="delete"/>
  <rdn rId="0" localSheetId="1" customView="1" name="Z_ECA95C7A_EFD8_4EC4_85A2_34F63C8C25EF_.wvu.PrintArea" hidden="1" oldHidden="1">
    <formula>'SOUHRNNĚ ukazatele PO 2025'!$E$6:$AD$79</formula>
    <oldFormula>'SOUHRNNĚ ukazatele PO 2025'!$E$6:$AD$79</oldFormula>
  </rdn>
  <rdn rId="0" localSheetId="1" customView="1" name="Z_ECA95C7A_EFD8_4EC4_85A2_34F63C8C25EF_.wvu.PrintTitles" hidden="1" oldHidden="1">
    <formula>'SOUHRNNĚ ukazatele PO 2025'!$A:$D,'SOUHRNNĚ ukazatele PO 2025'!$1:$5</formula>
    <oldFormula>'SOUHRNNĚ ukazatele PO 2025'!$A:$D,'SOUHRNNĚ ukazatele PO 2025'!$1:$5</oldFormula>
  </rdn>
  <rdn rId="0" localSheetId="1" customView="1" name="Z_ECA95C7A_EFD8_4EC4_85A2_34F63C8C25EF_.wvu.Cols" hidden="1" oldHidden="1">
    <formula>'SOUHRNNĚ ukazatele PO 2025'!$C:$C,'SOUHRNNĚ ukazatele PO 2025'!$O:$O</formula>
    <oldFormula>'SOUHRNNĚ ukazatele PO 2025'!$C:$C,'SOUHRNNĚ ukazatele PO 2025'!$O:$O</oldFormula>
  </rdn>
  <rdn rId="0" localSheetId="1" customView="1" name="Z_ECA95C7A_EFD8_4EC4_85A2_34F63C8C25EF_.wvu.FilterData" hidden="1" oldHidden="1">
    <formula>'SOUHRNNĚ ukazatele PO 2025'!$A$5:$AD$77</formula>
    <oldFormula>'SOUHRNNĚ ukazatele PO 2025'!$A$5:$AD$77</oldFormula>
  </rdn>
  <rcv guid="{ECA95C7A-EFD8-4EC4-85A2-34F63C8C25EF}" action="add"/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036" sId="1" numFmtId="4">
    <oc r="I35">
      <v>102.5</v>
    </oc>
    <nc r="I35">
      <v>140</v>
    </nc>
  </rcc>
  <rfmt sheetId="1" sqref="I35" start="0" length="2147483647">
    <dxf>
      <font>
        <color theme="1"/>
      </font>
    </dxf>
  </rfmt>
  <rcv guid="{ECA95C7A-EFD8-4EC4-85A2-34F63C8C25EF}" action="delete"/>
  <rdn rId="0" localSheetId="1" customView="1" name="Z_ECA95C7A_EFD8_4EC4_85A2_34F63C8C25EF_.wvu.PrintArea" hidden="1" oldHidden="1">
    <formula>'SOUHRNNĚ ukazatele PO 2025'!$E$6:$AD$79</formula>
    <oldFormula>'SOUHRNNĚ ukazatele PO 2025'!$E$6:$AD$79</oldFormula>
  </rdn>
  <rdn rId="0" localSheetId="1" customView="1" name="Z_ECA95C7A_EFD8_4EC4_85A2_34F63C8C25EF_.wvu.PrintTitles" hidden="1" oldHidden="1">
    <formula>'SOUHRNNĚ ukazatele PO 2025'!$A:$D,'SOUHRNNĚ ukazatele PO 2025'!$1:$5</formula>
    <oldFormula>'SOUHRNNĚ ukazatele PO 2025'!$A:$D,'SOUHRNNĚ ukazatele PO 2025'!$1:$5</oldFormula>
  </rdn>
  <rdn rId="0" localSheetId="1" customView="1" name="Z_ECA95C7A_EFD8_4EC4_85A2_34F63C8C25EF_.wvu.Cols" hidden="1" oldHidden="1">
    <formula>'SOUHRNNĚ ukazatele PO 2025'!$C:$C,'SOUHRNNĚ ukazatele PO 2025'!$O:$O</formula>
    <oldFormula>'SOUHRNNĚ ukazatele PO 2025'!$C:$C,'SOUHRNNĚ ukazatele PO 2025'!$O:$O</oldFormula>
  </rdn>
  <rdn rId="0" localSheetId="1" customView="1" name="Z_ECA95C7A_EFD8_4EC4_85A2_34F63C8C25EF_.wvu.FilterData" hidden="1" oldHidden="1">
    <formula>'SOUHRNNĚ ukazatele PO 2025'!$A$5:$AD$77</formula>
    <oldFormula>'SOUHRNNĚ ukazatele PO 2025'!$A$5:$AD$77</oldFormula>
  </rdn>
  <rcv guid="{ECA95C7A-EFD8-4EC4-85A2-34F63C8C25EF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comments" Target="../comments1.xml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19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6.bin"/><Relationship Id="rId13" Type="http://schemas.openxmlformats.org/officeDocument/2006/relationships/printerSettings" Target="../printerSettings/printerSettings31.bin"/><Relationship Id="rId3" Type="http://schemas.openxmlformats.org/officeDocument/2006/relationships/printerSettings" Target="../printerSettings/printerSettings21.bin"/><Relationship Id="rId7" Type="http://schemas.openxmlformats.org/officeDocument/2006/relationships/printerSettings" Target="../printerSettings/printerSettings25.bin"/><Relationship Id="rId12" Type="http://schemas.openxmlformats.org/officeDocument/2006/relationships/printerSettings" Target="../printerSettings/printerSettings30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6" Type="http://schemas.openxmlformats.org/officeDocument/2006/relationships/printerSettings" Target="../printerSettings/printerSettings24.bin"/><Relationship Id="rId11" Type="http://schemas.openxmlformats.org/officeDocument/2006/relationships/printerSettings" Target="../printerSettings/printerSettings29.bin"/><Relationship Id="rId5" Type="http://schemas.openxmlformats.org/officeDocument/2006/relationships/printerSettings" Target="../printerSettings/printerSettings23.bin"/><Relationship Id="rId10" Type="http://schemas.openxmlformats.org/officeDocument/2006/relationships/printerSettings" Target="../printerSettings/printerSettings28.bin"/><Relationship Id="rId4" Type="http://schemas.openxmlformats.org/officeDocument/2006/relationships/printerSettings" Target="../printerSettings/printerSettings22.bin"/><Relationship Id="rId9" Type="http://schemas.openxmlformats.org/officeDocument/2006/relationships/printerSettings" Target="../printerSettings/printerSettings2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9"/>
  <sheetViews>
    <sheetView tabSelected="1" zoomScaleNormal="100" workbookViewId="0">
      <pane xSplit="4" ySplit="5" topLeftCell="E73" activePane="bottomRight" state="frozen"/>
      <selection pane="topRight" activeCell="E1" sqref="E1"/>
      <selection pane="bottomLeft" activeCell="A6" sqref="A6"/>
      <selection pane="bottomRight" activeCell="M79" sqref="M79"/>
    </sheetView>
  </sheetViews>
  <sheetFormatPr defaultRowHeight="15" x14ac:dyDescent="0.25"/>
  <cols>
    <col min="1" max="1" width="5" customWidth="1"/>
    <col min="2" max="2" width="5.5703125" customWidth="1"/>
    <col min="3" max="3" width="10.7109375" hidden="1" customWidth="1"/>
    <col min="4" max="4" width="40.42578125" style="85" customWidth="1"/>
    <col min="5" max="5" width="12.5703125" style="2" customWidth="1"/>
    <col min="6" max="6" width="11" style="27" customWidth="1"/>
    <col min="7" max="7" width="10.5703125" customWidth="1"/>
    <col min="8" max="8" width="11.42578125" style="59" customWidth="1"/>
    <col min="9" max="9" width="10.7109375" style="42" customWidth="1"/>
    <col min="10" max="10" width="11.140625" style="335" customWidth="1"/>
    <col min="11" max="11" width="10.5703125" style="272" customWidth="1"/>
    <col min="12" max="12" width="10.7109375" style="273" customWidth="1"/>
    <col min="13" max="13" width="10.140625" style="26" customWidth="1"/>
    <col min="14" max="14" width="9.7109375" customWidth="1"/>
    <col min="15" max="15" width="8.5703125" hidden="1" customWidth="1"/>
    <col min="16" max="16" width="9.5703125" style="42" customWidth="1"/>
    <col min="17" max="17" width="12.7109375" style="42" customWidth="1"/>
    <col min="18" max="18" width="11.42578125" style="27" customWidth="1"/>
    <col min="19" max="19" width="11.28515625" customWidth="1"/>
    <col min="20" max="20" width="11.5703125" style="40" customWidth="1"/>
    <col min="21" max="21" width="9.42578125" style="71" customWidth="1"/>
    <col min="22" max="22" width="9.5703125" style="71" customWidth="1"/>
    <col min="23" max="23" width="10.85546875" style="71" customWidth="1"/>
    <col min="24" max="24" width="10.5703125" style="71" customWidth="1"/>
    <col min="25" max="25" width="2.85546875" style="25" customWidth="1"/>
    <col min="26" max="26" width="10.7109375" style="42" customWidth="1"/>
    <col min="27" max="27" width="10.5703125" style="42" customWidth="1"/>
    <col min="28" max="28" width="9.85546875" style="42" customWidth="1"/>
  </cols>
  <sheetData>
    <row r="1" spans="1:29" x14ac:dyDescent="0.25">
      <c r="A1" s="29" t="s">
        <v>137</v>
      </c>
      <c r="P1" s="400" t="s">
        <v>157</v>
      </c>
      <c r="AB1" s="400" t="s">
        <v>157</v>
      </c>
    </row>
    <row r="2" spans="1:29" ht="15.75" thickBot="1" x14ac:dyDescent="0.3">
      <c r="A2" s="4" t="s">
        <v>47</v>
      </c>
      <c r="E2" s="299"/>
      <c r="F2" s="333"/>
      <c r="G2" s="332"/>
      <c r="H2" s="272"/>
      <c r="K2" s="399"/>
      <c r="T2" s="41"/>
      <c r="U2" s="72"/>
      <c r="V2" s="72"/>
      <c r="W2" s="72"/>
      <c r="X2" s="208"/>
      <c r="Y2" s="209"/>
      <c r="AA2" s="304"/>
    </row>
    <row r="3" spans="1:29" ht="15.75" thickBot="1" x14ac:dyDescent="0.3">
      <c r="A3" t="s">
        <v>44</v>
      </c>
      <c r="E3" s="401" t="s">
        <v>136</v>
      </c>
      <c r="F3" s="402"/>
      <c r="G3" s="402"/>
      <c r="H3" s="403"/>
      <c r="I3" s="73" t="s">
        <v>65</v>
      </c>
      <c r="J3" s="36"/>
      <c r="K3" s="36"/>
      <c r="L3" s="36"/>
      <c r="M3" s="36"/>
      <c r="N3" s="37"/>
      <c r="O3" s="37"/>
      <c r="P3" s="43"/>
      <c r="Q3" s="45" t="s">
        <v>45</v>
      </c>
      <c r="R3" s="111"/>
      <c r="S3" s="30"/>
      <c r="T3" s="248"/>
      <c r="U3" s="207" t="s">
        <v>115</v>
      </c>
      <c r="V3" s="205"/>
      <c r="W3" s="207" t="s">
        <v>116</v>
      </c>
      <c r="X3" s="206"/>
      <c r="Z3" s="47" t="s">
        <v>74</v>
      </c>
    </row>
    <row r="4" spans="1:29" ht="64.5" thickBot="1" x14ac:dyDescent="0.3">
      <c r="A4" s="5" t="s">
        <v>0</v>
      </c>
      <c r="B4" s="34" t="s">
        <v>1</v>
      </c>
      <c r="C4" s="191" t="s">
        <v>109</v>
      </c>
      <c r="D4" s="86" t="s">
        <v>48</v>
      </c>
      <c r="E4" s="1" t="s">
        <v>133</v>
      </c>
      <c r="F4" s="298" t="s">
        <v>2</v>
      </c>
      <c r="G4" s="50" t="s">
        <v>144</v>
      </c>
      <c r="H4" s="110" t="s">
        <v>134</v>
      </c>
      <c r="I4" s="393" t="s">
        <v>140</v>
      </c>
      <c r="J4" s="395" t="s">
        <v>151</v>
      </c>
      <c r="K4" s="394" t="s">
        <v>152</v>
      </c>
      <c r="L4" s="270" t="s">
        <v>129</v>
      </c>
      <c r="M4" s="214" t="s">
        <v>46</v>
      </c>
      <c r="N4" s="396" t="s">
        <v>139</v>
      </c>
      <c r="O4" s="396" t="s">
        <v>145</v>
      </c>
      <c r="P4" s="48" t="s">
        <v>67</v>
      </c>
      <c r="Q4" s="46" t="s">
        <v>66</v>
      </c>
      <c r="R4" s="174" t="s">
        <v>2</v>
      </c>
      <c r="S4" s="31" t="s">
        <v>88</v>
      </c>
      <c r="T4" s="249" t="s">
        <v>132</v>
      </c>
      <c r="U4" s="180" t="s">
        <v>106</v>
      </c>
      <c r="V4" s="204" t="s">
        <v>114</v>
      </c>
      <c r="W4" s="329" t="s">
        <v>76</v>
      </c>
      <c r="X4" s="330" t="s">
        <v>107</v>
      </c>
      <c r="Y4" s="61"/>
      <c r="Z4" s="279" t="s">
        <v>71</v>
      </c>
      <c r="AA4" s="344" t="s">
        <v>70</v>
      </c>
      <c r="AB4" s="48" t="s">
        <v>69</v>
      </c>
      <c r="AC4" s="236" t="s">
        <v>117</v>
      </c>
    </row>
    <row r="5" spans="1:29" ht="15.75" customHeight="1" x14ac:dyDescent="0.25">
      <c r="A5" s="3"/>
      <c r="B5" s="3"/>
      <c r="C5" s="3"/>
      <c r="D5" s="87"/>
      <c r="E5" s="130"/>
      <c r="F5" s="131"/>
      <c r="G5" s="282" t="s">
        <v>125</v>
      </c>
      <c r="H5" s="132"/>
      <c r="I5" s="266" t="s">
        <v>147</v>
      </c>
      <c r="J5" s="336" t="s">
        <v>148</v>
      </c>
      <c r="K5" s="274" t="s">
        <v>149</v>
      </c>
      <c r="L5" s="275" t="s">
        <v>150</v>
      </c>
      <c r="M5" s="213" t="s">
        <v>154</v>
      </c>
      <c r="N5" s="246" t="s">
        <v>147</v>
      </c>
      <c r="O5" s="38" t="s">
        <v>121</v>
      </c>
      <c r="P5" s="44" t="s">
        <v>154</v>
      </c>
      <c r="Q5" s="115"/>
      <c r="R5" s="175"/>
      <c r="S5" s="283" t="s">
        <v>125</v>
      </c>
      <c r="T5" s="250"/>
      <c r="U5" s="212"/>
      <c r="V5" s="331" t="s">
        <v>122</v>
      </c>
      <c r="W5" s="212"/>
      <c r="X5" s="331" t="s">
        <v>122</v>
      </c>
      <c r="Z5" s="342"/>
      <c r="AA5" s="175"/>
      <c r="AB5" s="343"/>
    </row>
    <row r="6" spans="1:29" ht="28.5" x14ac:dyDescent="0.25">
      <c r="A6" s="74">
        <v>301</v>
      </c>
      <c r="B6" s="75">
        <v>3121</v>
      </c>
      <c r="C6" s="339">
        <v>62690043</v>
      </c>
      <c r="D6" s="340" t="s">
        <v>3</v>
      </c>
      <c r="E6" s="133">
        <v>6815.31</v>
      </c>
      <c r="F6" s="134">
        <v>718.76599999999996</v>
      </c>
      <c r="G6" s="341">
        <v>0</v>
      </c>
      <c r="H6" s="136">
        <v>593.21999999999991</v>
      </c>
      <c r="I6" s="296"/>
      <c r="J6" s="276"/>
      <c r="K6" s="276"/>
      <c r="L6" s="285">
        <v>130.62</v>
      </c>
      <c r="M6" s="285">
        <v>2.1800000000000002</v>
      </c>
      <c r="N6" s="345"/>
      <c r="O6" s="346"/>
      <c r="P6" s="278">
        <v>2.1800000000000002</v>
      </c>
      <c r="Q6" s="116">
        <f t="shared" ref="Q6:Q37" si="0">SUM(E6,I6:M6)</f>
        <v>6948.1100000000006</v>
      </c>
      <c r="R6" s="176">
        <f t="shared" ref="R6:R37" si="1">F6+M6</f>
        <v>720.94599999999991</v>
      </c>
      <c r="S6" s="117">
        <f t="shared" ref="S6:S37" si="2">G6+N6+O6</f>
        <v>0</v>
      </c>
      <c r="T6" s="251">
        <f t="shared" ref="T6:T37" si="3">H6+P6</f>
        <v>595.39999999999986</v>
      </c>
      <c r="U6" s="227">
        <v>5</v>
      </c>
      <c r="V6" s="302"/>
      <c r="W6" s="237">
        <v>22.97</v>
      </c>
      <c r="X6" s="302"/>
      <c r="Y6" s="118"/>
      <c r="Z6" s="123">
        <f t="shared" ref="Z6:Z37" si="4">SUM(I6:M6)</f>
        <v>132.80000000000001</v>
      </c>
      <c r="AA6" s="301">
        <f>O6+N6</f>
        <v>0</v>
      </c>
      <c r="AB6" s="117">
        <f t="shared" ref="AB6:AB37" si="5">P6</f>
        <v>2.1800000000000002</v>
      </c>
      <c r="AC6" s="210" t="str">
        <f t="shared" ref="AC6:AC37" si="6">IF(ABS(Z6)+ABS(AA6)+ABS(AB6)+ABS(V6)+ABS(X6)&gt;0,"A","")</f>
        <v>A</v>
      </c>
    </row>
    <row r="7" spans="1:29" ht="28.5" x14ac:dyDescent="0.25">
      <c r="A7" s="51">
        <v>302</v>
      </c>
      <c r="B7" s="76">
        <v>3121</v>
      </c>
      <c r="C7" s="193">
        <v>62690060</v>
      </c>
      <c r="D7" s="88" t="s">
        <v>4</v>
      </c>
      <c r="E7" s="133">
        <v>8752.68</v>
      </c>
      <c r="F7" s="137">
        <v>630.6</v>
      </c>
      <c r="G7" s="135">
        <v>0</v>
      </c>
      <c r="H7" s="138">
        <v>539.47</v>
      </c>
      <c r="I7" s="296"/>
      <c r="J7" s="276"/>
      <c r="K7" s="276"/>
      <c r="L7" s="285">
        <v>144.51</v>
      </c>
      <c r="M7" s="285"/>
      <c r="N7" s="323"/>
      <c r="O7" s="346"/>
      <c r="P7" s="278"/>
      <c r="Q7" s="116">
        <f t="shared" si="0"/>
        <v>8897.19</v>
      </c>
      <c r="R7" s="176">
        <f t="shared" si="1"/>
        <v>630.6</v>
      </c>
      <c r="S7" s="117">
        <f t="shared" si="2"/>
        <v>0</v>
      </c>
      <c r="T7" s="251">
        <f t="shared" si="3"/>
        <v>539.47</v>
      </c>
      <c r="U7" s="227">
        <v>5</v>
      </c>
      <c r="V7" s="181"/>
      <c r="W7" s="237">
        <v>0.99</v>
      </c>
      <c r="X7" s="181"/>
      <c r="Y7" s="118"/>
      <c r="Z7" s="121">
        <f t="shared" si="4"/>
        <v>144.51</v>
      </c>
      <c r="AA7" s="300">
        <f t="shared" ref="AA7:AA70" si="7">O7+N7</f>
        <v>0</v>
      </c>
      <c r="AB7" s="211">
        <f t="shared" si="5"/>
        <v>0</v>
      </c>
      <c r="AC7" s="210" t="str">
        <f t="shared" si="6"/>
        <v>A</v>
      </c>
    </row>
    <row r="8" spans="1:29" ht="42.75" x14ac:dyDescent="0.25">
      <c r="A8" s="51">
        <v>303</v>
      </c>
      <c r="B8" s="76">
        <v>3127</v>
      </c>
      <c r="C8" s="193">
        <v>62690221</v>
      </c>
      <c r="D8" s="89" t="s">
        <v>85</v>
      </c>
      <c r="E8" s="133">
        <v>6459.2099999999991</v>
      </c>
      <c r="F8" s="137">
        <v>1360.7860000000001</v>
      </c>
      <c r="G8" s="135">
        <v>0</v>
      </c>
      <c r="H8" s="138">
        <v>1088.8899999999999</v>
      </c>
      <c r="I8" s="296">
        <f>3.96+1.38</f>
        <v>5.34</v>
      </c>
      <c r="J8" s="276"/>
      <c r="K8" s="276"/>
      <c r="L8" s="285">
        <v>204.08</v>
      </c>
      <c r="M8" s="285">
        <v>326.19</v>
      </c>
      <c r="N8" s="345"/>
      <c r="O8" s="346"/>
      <c r="P8" s="278">
        <v>326.19</v>
      </c>
      <c r="Q8" s="116">
        <f t="shared" si="0"/>
        <v>6994.8199999999988</v>
      </c>
      <c r="R8" s="176">
        <f t="shared" si="1"/>
        <v>1686.9760000000001</v>
      </c>
      <c r="S8" s="117">
        <f t="shared" si="2"/>
        <v>0</v>
      </c>
      <c r="T8" s="251">
        <f t="shared" si="3"/>
        <v>1415.08</v>
      </c>
      <c r="U8" s="227">
        <f>6+4</f>
        <v>10</v>
      </c>
      <c r="V8" s="181">
        <v>4</v>
      </c>
      <c r="W8" s="237">
        <f>500.99+3.96-450</f>
        <v>54.949999999999989</v>
      </c>
      <c r="X8" s="181">
        <f>4*0.99-450</f>
        <v>-446.04</v>
      </c>
      <c r="Y8" s="118"/>
      <c r="Z8" s="121">
        <f t="shared" si="4"/>
        <v>535.61</v>
      </c>
      <c r="AA8" s="300">
        <f t="shared" si="7"/>
        <v>0</v>
      </c>
      <c r="AB8" s="211">
        <f t="shared" si="5"/>
        <v>326.19</v>
      </c>
      <c r="AC8" s="210" t="str">
        <f t="shared" si="6"/>
        <v>A</v>
      </c>
    </row>
    <row r="9" spans="1:29" ht="51.75" customHeight="1" x14ac:dyDescent="0.25">
      <c r="A9" s="51">
        <v>312</v>
      </c>
      <c r="B9" s="76">
        <v>3122</v>
      </c>
      <c r="C9" s="193">
        <v>62690272</v>
      </c>
      <c r="D9" s="88" t="s">
        <v>80</v>
      </c>
      <c r="E9" s="133">
        <v>8118.72</v>
      </c>
      <c r="F9" s="137">
        <v>1718.154</v>
      </c>
      <c r="G9" s="135">
        <v>0</v>
      </c>
      <c r="H9" s="138">
        <v>1375.1200000000001</v>
      </c>
      <c r="I9" s="348"/>
      <c r="J9" s="276"/>
      <c r="K9" s="276"/>
      <c r="L9" s="285">
        <v>150.75</v>
      </c>
      <c r="M9" s="285"/>
      <c r="N9" s="347"/>
      <c r="O9" s="323"/>
      <c r="P9" s="278"/>
      <c r="Q9" s="116">
        <f t="shared" si="0"/>
        <v>8269.4700000000012</v>
      </c>
      <c r="R9" s="176">
        <f t="shared" si="1"/>
        <v>1718.154</v>
      </c>
      <c r="S9" s="117">
        <f t="shared" si="2"/>
        <v>0</v>
      </c>
      <c r="T9" s="251">
        <f t="shared" si="3"/>
        <v>1375.1200000000001</v>
      </c>
      <c r="U9" s="227">
        <v>10</v>
      </c>
      <c r="V9" s="181"/>
      <c r="W9" s="237">
        <v>520</v>
      </c>
      <c r="X9" s="303"/>
      <c r="Y9" s="118"/>
      <c r="Z9" s="121">
        <f t="shared" si="4"/>
        <v>150.75</v>
      </c>
      <c r="AA9" s="300">
        <f t="shared" si="7"/>
        <v>0</v>
      </c>
      <c r="AB9" s="211">
        <f t="shared" si="5"/>
        <v>0</v>
      </c>
      <c r="AC9" s="210" t="str">
        <f t="shared" si="6"/>
        <v>A</v>
      </c>
    </row>
    <row r="10" spans="1:29" ht="28.5" x14ac:dyDescent="0.25">
      <c r="A10" s="51">
        <v>307</v>
      </c>
      <c r="B10" s="76">
        <v>3122</v>
      </c>
      <c r="C10" s="193">
        <v>62690281</v>
      </c>
      <c r="D10" s="88" t="s">
        <v>5</v>
      </c>
      <c r="E10" s="133">
        <v>7105.9000000000005</v>
      </c>
      <c r="F10" s="137">
        <v>1117.518</v>
      </c>
      <c r="G10" s="135">
        <v>476</v>
      </c>
      <c r="H10" s="138">
        <v>894</v>
      </c>
      <c r="I10" s="296"/>
      <c r="J10" s="276"/>
      <c r="K10" s="276"/>
      <c r="L10" s="285">
        <v>90.47</v>
      </c>
      <c r="M10" s="285"/>
      <c r="N10" s="347"/>
      <c r="O10" s="323"/>
      <c r="P10" s="278"/>
      <c r="Q10" s="116">
        <f t="shared" si="0"/>
        <v>7196.3700000000008</v>
      </c>
      <c r="R10" s="176">
        <f t="shared" si="1"/>
        <v>1117.518</v>
      </c>
      <c r="S10" s="117">
        <f t="shared" si="2"/>
        <v>476</v>
      </c>
      <c r="T10" s="251">
        <f t="shared" si="3"/>
        <v>894</v>
      </c>
      <c r="U10" s="227">
        <v>6</v>
      </c>
      <c r="V10" s="181"/>
      <c r="W10" s="237">
        <v>0</v>
      </c>
      <c r="X10" s="297"/>
      <c r="Y10" s="118"/>
      <c r="Z10" s="121">
        <f t="shared" si="4"/>
        <v>90.47</v>
      </c>
      <c r="AA10" s="300">
        <f t="shared" si="7"/>
        <v>0</v>
      </c>
      <c r="AB10" s="211">
        <f t="shared" si="5"/>
        <v>0</v>
      </c>
      <c r="AC10" s="210" t="str">
        <f t="shared" si="6"/>
        <v>A</v>
      </c>
    </row>
    <row r="11" spans="1:29" ht="42.75" x14ac:dyDescent="0.25">
      <c r="A11" s="51">
        <v>308</v>
      </c>
      <c r="B11" s="76">
        <v>3127</v>
      </c>
      <c r="C11" s="193">
        <v>15062848</v>
      </c>
      <c r="D11" s="88" t="s">
        <v>6</v>
      </c>
      <c r="E11" s="139">
        <v>23283.32</v>
      </c>
      <c r="F11" s="140">
        <v>3093.451</v>
      </c>
      <c r="G11" s="141">
        <v>0</v>
      </c>
      <c r="H11" s="142">
        <v>2550.7599999999998</v>
      </c>
      <c r="I11" s="296"/>
      <c r="J11" s="276">
        <v>1258.5999999999999</v>
      </c>
      <c r="K11" s="276">
        <v>88</v>
      </c>
      <c r="L11" s="285">
        <v>286.49</v>
      </c>
      <c r="M11" s="285"/>
      <c r="N11" s="347"/>
      <c r="O11" s="323"/>
      <c r="P11" s="278"/>
      <c r="Q11" s="116">
        <f t="shared" si="0"/>
        <v>24916.41</v>
      </c>
      <c r="R11" s="176">
        <f t="shared" si="1"/>
        <v>3093.451</v>
      </c>
      <c r="S11" s="117">
        <f t="shared" si="2"/>
        <v>0</v>
      </c>
      <c r="T11" s="251">
        <f t="shared" si="3"/>
        <v>2550.7599999999998</v>
      </c>
      <c r="U11" s="227">
        <v>6</v>
      </c>
      <c r="V11" s="181"/>
      <c r="W11" s="237">
        <f>1932.34+933.7</f>
        <v>2866.04</v>
      </c>
      <c r="X11" s="297">
        <v>933.7</v>
      </c>
      <c r="Y11" s="122"/>
      <c r="Z11" s="121">
        <f t="shared" si="4"/>
        <v>1633.09</v>
      </c>
      <c r="AA11" s="300">
        <f t="shared" si="7"/>
        <v>0</v>
      </c>
      <c r="AB11" s="211">
        <f t="shared" si="5"/>
        <v>0</v>
      </c>
      <c r="AC11" s="210" t="str">
        <f t="shared" si="6"/>
        <v>A</v>
      </c>
    </row>
    <row r="12" spans="1:29" ht="28.5" x14ac:dyDescent="0.25">
      <c r="A12" s="51">
        <v>309</v>
      </c>
      <c r="B12" s="76">
        <v>3127</v>
      </c>
      <c r="C12" s="193">
        <v>175790</v>
      </c>
      <c r="D12" s="88" t="s">
        <v>7</v>
      </c>
      <c r="E12" s="139">
        <v>16109.960000000001</v>
      </c>
      <c r="F12" s="140">
        <v>4173.0429999999997</v>
      </c>
      <c r="G12" s="141">
        <v>650</v>
      </c>
      <c r="H12" s="142">
        <v>3377.7000000000003</v>
      </c>
      <c r="I12" s="296"/>
      <c r="J12" s="276">
        <v>809.5</v>
      </c>
      <c r="K12" s="276">
        <v>74.3</v>
      </c>
      <c r="L12" s="285">
        <v>492.83</v>
      </c>
      <c r="M12" s="285"/>
      <c r="N12" s="347">
        <v>800</v>
      </c>
      <c r="O12" s="323"/>
      <c r="P12" s="278"/>
      <c r="Q12" s="116">
        <f t="shared" si="0"/>
        <v>17486.59</v>
      </c>
      <c r="R12" s="176">
        <f t="shared" si="1"/>
        <v>4173.0429999999997</v>
      </c>
      <c r="S12" s="117">
        <f t="shared" si="2"/>
        <v>1450</v>
      </c>
      <c r="T12" s="251">
        <f t="shared" si="3"/>
        <v>3377.7000000000003</v>
      </c>
      <c r="U12" s="227">
        <v>6</v>
      </c>
      <c r="V12" s="181"/>
      <c r="W12" s="237">
        <f>1185.4+600.5</f>
        <v>1785.9</v>
      </c>
      <c r="X12" s="297">
        <v>600.5</v>
      </c>
      <c r="Y12" s="122"/>
      <c r="Z12" s="121">
        <f t="shared" si="4"/>
        <v>1376.6299999999999</v>
      </c>
      <c r="AA12" s="300">
        <f t="shared" si="7"/>
        <v>800</v>
      </c>
      <c r="AB12" s="211">
        <f t="shared" si="5"/>
        <v>0</v>
      </c>
      <c r="AC12" s="210" t="str">
        <f t="shared" si="6"/>
        <v>A</v>
      </c>
    </row>
    <row r="13" spans="1:29" ht="42.75" x14ac:dyDescent="0.25">
      <c r="A13" s="51">
        <v>317</v>
      </c>
      <c r="B13" s="76">
        <v>3127</v>
      </c>
      <c r="C13" s="193">
        <v>145238</v>
      </c>
      <c r="D13" s="88" t="s">
        <v>8</v>
      </c>
      <c r="E13" s="139">
        <v>10416.77</v>
      </c>
      <c r="F13" s="140">
        <v>906.83699999999988</v>
      </c>
      <c r="G13" s="141">
        <v>125</v>
      </c>
      <c r="H13" s="142">
        <v>601.18999999999994</v>
      </c>
      <c r="I13" s="296"/>
      <c r="J13" s="276"/>
      <c r="K13" s="276"/>
      <c r="L13" s="285">
        <v>141.07</v>
      </c>
      <c r="M13" s="349"/>
      <c r="N13" s="347"/>
      <c r="O13" s="323"/>
      <c r="P13" s="278"/>
      <c r="Q13" s="116">
        <f t="shared" si="0"/>
        <v>10557.84</v>
      </c>
      <c r="R13" s="176">
        <f t="shared" si="1"/>
        <v>906.83699999999988</v>
      </c>
      <c r="S13" s="117">
        <f t="shared" si="2"/>
        <v>125</v>
      </c>
      <c r="T13" s="251">
        <f t="shared" si="3"/>
        <v>601.18999999999994</v>
      </c>
      <c r="U13" s="227">
        <v>6</v>
      </c>
      <c r="V13" s="181"/>
      <c r="W13" s="237">
        <v>0.99</v>
      </c>
      <c r="X13" s="297"/>
      <c r="Y13" s="122"/>
      <c r="Z13" s="121">
        <f t="shared" si="4"/>
        <v>141.07</v>
      </c>
      <c r="AA13" s="300">
        <f t="shared" si="7"/>
        <v>0</v>
      </c>
      <c r="AB13" s="211">
        <f t="shared" si="5"/>
        <v>0</v>
      </c>
      <c r="AC13" s="210" t="str">
        <f t="shared" si="6"/>
        <v>A</v>
      </c>
    </row>
    <row r="14" spans="1:29" ht="28.5" x14ac:dyDescent="0.25">
      <c r="A14" s="51">
        <v>305</v>
      </c>
      <c r="B14" s="76">
        <v>3122</v>
      </c>
      <c r="C14" s="193">
        <v>62690035</v>
      </c>
      <c r="D14" s="88" t="s">
        <v>60</v>
      </c>
      <c r="E14" s="139">
        <v>7791.02</v>
      </c>
      <c r="F14" s="140">
        <v>343.32499999999999</v>
      </c>
      <c r="G14" s="141">
        <v>0</v>
      </c>
      <c r="H14" s="142">
        <v>274.65000000000003</v>
      </c>
      <c r="I14" s="296"/>
      <c r="J14" s="276">
        <v>170.6</v>
      </c>
      <c r="K14" s="276"/>
      <c r="L14" s="285">
        <v>172.8</v>
      </c>
      <c r="M14" s="285">
        <v>73.37</v>
      </c>
      <c r="N14" s="347"/>
      <c r="O14" s="323"/>
      <c r="P14" s="278">
        <v>73.37</v>
      </c>
      <c r="Q14" s="116">
        <f t="shared" si="0"/>
        <v>8207.7900000000009</v>
      </c>
      <c r="R14" s="176">
        <f t="shared" si="1"/>
        <v>416.69499999999999</v>
      </c>
      <c r="S14" s="117">
        <f t="shared" si="2"/>
        <v>0</v>
      </c>
      <c r="T14" s="251">
        <f t="shared" si="3"/>
        <v>348.02000000000004</v>
      </c>
      <c r="U14" s="227">
        <v>6</v>
      </c>
      <c r="V14" s="181"/>
      <c r="W14" s="237">
        <f>352.55+126.6</f>
        <v>479.15</v>
      </c>
      <c r="X14" s="297">
        <v>126.6</v>
      </c>
      <c r="Y14" s="122"/>
      <c r="Z14" s="121">
        <f t="shared" si="4"/>
        <v>416.77</v>
      </c>
      <c r="AA14" s="300">
        <f t="shared" si="7"/>
        <v>0</v>
      </c>
      <c r="AB14" s="211">
        <f t="shared" si="5"/>
        <v>73.37</v>
      </c>
      <c r="AC14" s="210" t="str">
        <f t="shared" si="6"/>
        <v>A</v>
      </c>
    </row>
    <row r="15" spans="1:29" ht="42.75" x14ac:dyDescent="0.25">
      <c r="A15" s="51">
        <v>314</v>
      </c>
      <c r="B15" s="76">
        <v>3122</v>
      </c>
      <c r="C15" s="193">
        <v>581101</v>
      </c>
      <c r="D15" s="88" t="s">
        <v>9</v>
      </c>
      <c r="E15" s="139">
        <v>11635.550000000001</v>
      </c>
      <c r="F15" s="140">
        <v>1311.556</v>
      </c>
      <c r="G15" s="141">
        <v>2550</v>
      </c>
      <c r="H15" s="142">
        <v>1076.46</v>
      </c>
      <c r="I15" s="296"/>
      <c r="J15" s="276"/>
      <c r="K15" s="276">
        <v>693.5</v>
      </c>
      <c r="L15" s="285">
        <v>392.18</v>
      </c>
      <c r="M15" s="285"/>
      <c r="N15" s="347"/>
      <c r="O15" s="323"/>
      <c r="P15" s="278"/>
      <c r="Q15" s="116">
        <f t="shared" si="0"/>
        <v>12721.230000000001</v>
      </c>
      <c r="R15" s="176">
        <f t="shared" si="1"/>
        <v>1311.556</v>
      </c>
      <c r="S15" s="117">
        <f t="shared" si="2"/>
        <v>2550</v>
      </c>
      <c r="T15" s="251">
        <f t="shared" si="3"/>
        <v>1076.46</v>
      </c>
      <c r="U15" s="227">
        <v>6</v>
      </c>
      <c r="V15" s="181"/>
      <c r="W15" s="237">
        <v>30.2</v>
      </c>
      <c r="X15" s="297"/>
      <c r="Y15" s="122"/>
      <c r="Z15" s="121">
        <f t="shared" si="4"/>
        <v>1085.68</v>
      </c>
      <c r="AA15" s="300">
        <f t="shared" si="7"/>
        <v>0</v>
      </c>
      <c r="AB15" s="211">
        <f t="shared" si="5"/>
        <v>0</v>
      </c>
      <c r="AC15" s="210" t="str">
        <f t="shared" si="6"/>
        <v>A</v>
      </c>
    </row>
    <row r="16" spans="1:29" ht="28.5" x14ac:dyDescent="0.25">
      <c r="A16" s="51">
        <v>445</v>
      </c>
      <c r="B16" s="76">
        <v>3127</v>
      </c>
      <c r="C16" s="193">
        <v>87751</v>
      </c>
      <c r="D16" s="88" t="s">
        <v>10</v>
      </c>
      <c r="E16" s="139">
        <v>15909.780000000002</v>
      </c>
      <c r="F16" s="140">
        <v>2154.6860000000001</v>
      </c>
      <c r="G16" s="141">
        <v>129</v>
      </c>
      <c r="H16" s="142">
        <v>1101.7</v>
      </c>
      <c r="I16" s="296"/>
      <c r="J16" s="276">
        <v>925.7</v>
      </c>
      <c r="K16" s="398">
        <v>97.5</v>
      </c>
      <c r="L16" s="285">
        <v>203.73</v>
      </c>
      <c r="M16" s="285"/>
      <c r="N16" s="347"/>
      <c r="O16" s="323"/>
      <c r="P16" s="278"/>
      <c r="Q16" s="116">
        <f t="shared" si="0"/>
        <v>17136.710000000003</v>
      </c>
      <c r="R16" s="176">
        <f t="shared" si="1"/>
        <v>2154.6860000000001</v>
      </c>
      <c r="S16" s="117">
        <f t="shared" si="2"/>
        <v>129</v>
      </c>
      <c r="T16" s="251">
        <f t="shared" si="3"/>
        <v>1101.7</v>
      </c>
      <c r="U16" s="227">
        <v>6</v>
      </c>
      <c r="V16" s="181"/>
      <c r="W16" s="237">
        <f>1296.9+686.7</f>
        <v>1983.6000000000001</v>
      </c>
      <c r="X16" s="297">
        <v>686.7</v>
      </c>
      <c r="Y16" s="122"/>
      <c r="Z16" s="121">
        <f t="shared" si="4"/>
        <v>1226.93</v>
      </c>
      <c r="AA16" s="300">
        <f t="shared" si="7"/>
        <v>0</v>
      </c>
      <c r="AB16" s="211">
        <f t="shared" si="5"/>
        <v>0</v>
      </c>
      <c r="AC16" s="210" t="str">
        <f t="shared" si="6"/>
        <v>A</v>
      </c>
    </row>
    <row r="17" spans="1:29" ht="28.5" x14ac:dyDescent="0.25">
      <c r="A17" s="51">
        <v>318</v>
      </c>
      <c r="B17" s="76">
        <v>3127</v>
      </c>
      <c r="C17" s="193">
        <v>527939</v>
      </c>
      <c r="D17" s="89" t="s">
        <v>11</v>
      </c>
      <c r="E17" s="139">
        <v>15009.41</v>
      </c>
      <c r="F17" s="140">
        <v>1731.4479999999999</v>
      </c>
      <c r="G17" s="141">
        <v>645</v>
      </c>
      <c r="H17" s="142">
        <v>1463.4699999999998</v>
      </c>
      <c r="I17" s="296"/>
      <c r="J17" s="276"/>
      <c r="K17" s="276">
        <v>-16.399999999999999</v>
      </c>
      <c r="L17" s="285">
        <v>424.88</v>
      </c>
      <c r="M17" s="285"/>
      <c r="N17" s="347"/>
      <c r="O17" s="323"/>
      <c r="P17" s="350"/>
      <c r="Q17" s="116">
        <f t="shared" si="0"/>
        <v>15417.89</v>
      </c>
      <c r="R17" s="176">
        <f t="shared" si="1"/>
        <v>1731.4479999999999</v>
      </c>
      <c r="S17" s="117">
        <f t="shared" si="2"/>
        <v>645</v>
      </c>
      <c r="T17" s="251">
        <f t="shared" si="3"/>
        <v>1463.4699999999998</v>
      </c>
      <c r="U17" s="227">
        <v>6</v>
      </c>
      <c r="V17" s="181"/>
      <c r="W17" s="237">
        <v>0</v>
      </c>
      <c r="X17" s="297"/>
      <c r="Y17" s="122"/>
      <c r="Z17" s="121">
        <f t="shared" si="4"/>
        <v>408.48</v>
      </c>
      <c r="AA17" s="300">
        <f t="shared" si="7"/>
        <v>0</v>
      </c>
      <c r="AB17" s="211">
        <f t="shared" si="5"/>
        <v>0</v>
      </c>
      <c r="AC17" s="210" t="str">
        <f t="shared" si="6"/>
        <v>A</v>
      </c>
    </row>
    <row r="18" spans="1:29" ht="28.5" x14ac:dyDescent="0.25">
      <c r="A18" s="51">
        <v>319</v>
      </c>
      <c r="B18" s="76">
        <v>3124</v>
      </c>
      <c r="C18" s="193">
        <v>62690400</v>
      </c>
      <c r="D18" s="88" t="s">
        <v>75</v>
      </c>
      <c r="E18" s="139">
        <v>9434.17</v>
      </c>
      <c r="F18" s="140">
        <v>2096.9769999999999</v>
      </c>
      <c r="G18" s="141">
        <v>600</v>
      </c>
      <c r="H18" s="142">
        <v>1677.57</v>
      </c>
      <c r="I18" s="296"/>
      <c r="J18" s="276">
        <v>75</v>
      </c>
      <c r="K18" s="276">
        <v>41.8</v>
      </c>
      <c r="L18" s="285">
        <v>126.07</v>
      </c>
      <c r="M18" s="285"/>
      <c r="N18" s="347"/>
      <c r="O18" s="323"/>
      <c r="P18" s="278"/>
      <c r="Q18" s="116">
        <f t="shared" si="0"/>
        <v>9677.0399999999991</v>
      </c>
      <c r="R18" s="176">
        <f t="shared" si="1"/>
        <v>2096.9769999999999</v>
      </c>
      <c r="S18" s="117">
        <f t="shared" si="2"/>
        <v>600</v>
      </c>
      <c r="T18" s="251">
        <f t="shared" si="3"/>
        <v>1677.57</v>
      </c>
      <c r="U18" s="227">
        <v>6</v>
      </c>
      <c r="V18" s="181"/>
      <c r="W18" s="237">
        <f>175.7+55.6</f>
        <v>231.29999999999998</v>
      </c>
      <c r="X18" s="297">
        <v>55.6</v>
      </c>
      <c r="Y18" s="122"/>
      <c r="Z18" s="121">
        <f t="shared" si="4"/>
        <v>242.87</v>
      </c>
      <c r="AA18" s="300">
        <f t="shared" si="7"/>
        <v>0</v>
      </c>
      <c r="AB18" s="211">
        <f t="shared" si="5"/>
        <v>0</v>
      </c>
      <c r="AC18" s="210" t="str">
        <f t="shared" si="6"/>
        <v>A</v>
      </c>
    </row>
    <row r="19" spans="1:29" ht="42.75" x14ac:dyDescent="0.25">
      <c r="A19" s="51">
        <v>320</v>
      </c>
      <c r="B19" s="76">
        <v>3114</v>
      </c>
      <c r="C19" s="193">
        <v>62693514</v>
      </c>
      <c r="D19" s="88" t="s">
        <v>12</v>
      </c>
      <c r="E19" s="139">
        <v>7542.7200000000012</v>
      </c>
      <c r="F19" s="140">
        <v>908.22399999999993</v>
      </c>
      <c r="G19" s="141">
        <v>0</v>
      </c>
      <c r="H19" s="142">
        <v>726.57</v>
      </c>
      <c r="I19" s="296"/>
      <c r="J19" s="276"/>
      <c r="K19" s="276"/>
      <c r="L19" s="285">
        <v>296.41000000000003</v>
      </c>
      <c r="M19" s="285"/>
      <c r="N19" s="347"/>
      <c r="O19" s="323"/>
      <c r="P19" s="278"/>
      <c r="Q19" s="116">
        <f t="shared" si="0"/>
        <v>7839.130000000001</v>
      </c>
      <c r="R19" s="176">
        <f t="shared" si="1"/>
        <v>908.22399999999993</v>
      </c>
      <c r="S19" s="117">
        <f t="shared" si="2"/>
        <v>0</v>
      </c>
      <c r="T19" s="251">
        <f t="shared" si="3"/>
        <v>726.57</v>
      </c>
      <c r="U19" s="227">
        <v>3</v>
      </c>
      <c r="V19" s="181"/>
      <c r="W19" s="237">
        <v>0</v>
      </c>
      <c r="X19" s="297"/>
      <c r="Y19" s="122"/>
      <c r="Z19" s="121">
        <f t="shared" si="4"/>
        <v>296.41000000000003</v>
      </c>
      <c r="AA19" s="300">
        <f t="shared" si="7"/>
        <v>0</v>
      </c>
      <c r="AB19" s="211">
        <f t="shared" si="5"/>
        <v>0</v>
      </c>
      <c r="AC19" s="210" t="str">
        <f t="shared" si="6"/>
        <v>A</v>
      </c>
    </row>
    <row r="20" spans="1:29" ht="42.75" x14ac:dyDescent="0.25">
      <c r="A20" s="51">
        <v>321</v>
      </c>
      <c r="B20" s="76">
        <v>3114</v>
      </c>
      <c r="C20" s="193">
        <v>62690361</v>
      </c>
      <c r="D20" s="88" t="s">
        <v>83</v>
      </c>
      <c r="E20" s="139">
        <v>12399.669999999998</v>
      </c>
      <c r="F20" s="140">
        <v>1408.912</v>
      </c>
      <c r="G20" s="141">
        <v>0</v>
      </c>
      <c r="H20" s="142">
        <v>1127.1300000000001</v>
      </c>
      <c r="I20" s="296"/>
      <c r="J20" s="276"/>
      <c r="K20" s="276"/>
      <c r="L20" s="285">
        <v>388.16</v>
      </c>
      <c r="M20" s="285"/>
      <c r="N20" s="347"/>
      <c r="O20" s="323"/>
      <c r="P20" s="278"/>
      <c r="Q20" s="116">
        <f t="shared" si="0"/>
        <v>12787.829999999998</v>
      </c>
      <c r="R20" s="176">
        <f t="shared" si="1"/>
        <v>1408.912</v>
      </c>
      <c r="S20" s="117">
        <f t="shared" si="2"/>
        <v>0</v>
      </c>
      <c r="T20" s="251">
        <f t="shared" si="3"/>
        <v>1127.1300000000001</v>
      </c>
      <c r="U20" s="227">
        <v>6</v>
      </c>
      <c r="V20" s="181"/>
      <c r="W20" s="237">
        <v>28</v>
      </c>
      <c r="X20" s="297"/>
      <c r="Y20" s="122"/>
      <c r="Z20" s="121">
        <f t="shared" si="4"/>
        <v>388.16</v>
      </c>
      <c r="AA20" s="300">
        <f t="shared" si="7"/>
        <v>0</v>
      </c>
      <c r="AB20" s="211">
        <f t="shared" si="5"/>
        <v>0</v>
      </c>
      <c r="AC20" s="210" t="str">
        <f t="shared" si="6"/>
        <v>A</v>
      </c>
    </row>
    <row r="21" spans="1:29" ht="42.75" x14ac:dyDescent="0.25">
      <c r="A21" s="51">
        <v>327</v>
      </c>
      <c r="B21" s="76">
        <v>3114</v>
      </c>
      <c r="C21" s="193">
        <v>70837554</v>
      </c>
      <c r="D21" s="88" t="s">
        <v>13</v>
      </c>
      <c r="E21" s="139">
        <v>769.06999999999982</v>
      </c>
      <c r="F21" s="140">
        <v>0.372</v>
      </c>
      <c r="G21" s="141">
        <v>0</v>
      </c>
      <c r="H21" s="142">
        <v>0.3</v>
      </c>
      <c r="I21" s="296"/>
      <c r="J21" s="276"/>
      <c r="K21" s="276"/>
      <c r="L21" s="285">
        <v>41.85</v>
      </c>
      <c r="M21" s="285"/>
      <c r="N21" s="345"/>
      <c r="O21" s="346"/>
      <c r="P21" s="278"/>
      <c r="Q21" s="116">
        <f t="shared" si="0"/>
        <v>810.91999999999985</v>
      </c>
      <c r="R21" s="176">
        <f t="shared" si="1"/>
        <v>0.372</v>
      </c>
      <c r="S21" s="117">
        <f t="shared" si="2"/>
        <v>0</v>
      </c>
      <c r="T21" s="251">
        <f t="shared" si="3"/>
        <v>0.3</v>
      </c>
      <c r="U21" s="227">
        <v>6</v>
      </c>
      <c r="V21" s="181"/>
      <c r="W21" s="237">
        <v>12</v>
      </c>
      <c r="X21" s="297"/>
      <c r="Y21" s="122"/>
      <c r="Z21" s="121">
        <f t="shared" si="4"/>
        <v>41.85</v>
      </c>
      <c r="AA21" s="300">
        <f t="shared" si="7"/>
        <v>0</v>
      </c>
      <c r="AB21" s="211">
        <f t="shared" si="5"/>
        <v>0</v>
      </c>
      <c r="AC21" s="210" t="str">
        <f t="shared" si="6"/>
        <v>A</v>
      </c>
    </row>
    <row r="22" spans="1:29" ht="28.5" x14ac:dyDescent="0.25">
      <c r="A22" s="51">
        <v>325</v>
      </c>
      <c r="B22" s="76">
        <v>3114</v>
      </c>
      <c r="C22" s="193">
        <v>70837538</v>
      </c>
      <c r="D22" s="88" t="s">
        <v>14</v>
      </c>
      <c r="E22" s="139">
        <v>1574.3000000000002</v>
      </c>
      <c r="F22" s="140">
        <v>17.303999999999998</v>
      </c>
      <c r="G22" s="141">
        <v>373</v>
      </c>
      <c r="H22" s="142">
        <v>13.84</v>
      </c>
      <c r="I22" s="296"/>
      <c r="J22" s="276"/>
      <c r="K22" s="276"/>
      <c r="L22" s="285">
        <v>42.9</v>
      </c>
      <c r="M22" s="285"/>
      <c r="N22" s="345"/>
      <c r="O22" s="346"/>
      <c r="P22" s="278"/>
      <c r="Q22" s="116">
        <f t="shared" si="0"/>
        <v>1617.2000000000003</v>
      </c>
      <c r="R22" s="176">
        <f t="shared" si="1"/>
        <v>17.303999999999998</v>
      </c>
      <c r="S22" s="117">
        <f t="shared" si="2"/>
        <v>373</v>
      </c>
      <c r="T22" s="251">
        <f t="shared" si="3"/>
        <v>13.84</v>
      </c>
      <c r="U22" s="227">
        <v>1.5</v>
      </c>
      <c r="V22" s="181"/>
      <c r="W22" s="237">
        <v>0</v>
      </c>
      <c r="X22" s="297"/>
      <c r="Y22" s="122"/>
      <c r="Z22" s="121">
        <f t="shared" si="4"/>
        <v>42.9</v>
      </c>
      <c r="AA22" s="300">
        <f t="shared" si="7"/>
        <v>0</v>
      </c>
      <c r="AB22" s="211">
        <f t="shared" si="5"/>
        <v>0</v>
      </c>
      <c r="AC22" s="210" t="str">
        <f t="shared" si="6"/>
        <v>A</v>
      </c>
    </row>
    <row r="23" spans="1:29" ht="38.25" customHeight="1" x14ac:dyDescent="0.25">
      <c r="A23" s="51">
        <v>455</v>
      </c>
      <c r="B23" s="76">
        <v>3146</v>
      </c>
      <c r="C23" s="193">
        <v>72049103</v>
      </c>
      <c r="D23" s="88" t="s">
        <v>79</v>
      </c>
      <c r="E23" s="139">
        <v>8456.5</v>
      </c>
      <c r="F23" s="140">
        <v>814.90699999999993</v>
      </c>
      <c r="G23" s="141">
        <v>0</v>
      </c>
      <c r="H23" s="142">
        <v>651.91999999999996</v>
      </c>
      <c r="I23" s="296"/>
      <c r="J23" s="276"/>
      <c r="K23" s="276"/>
      <c r="L23" s="285"/>
      <c r="M23" s="285"/>
      <c r="N23" s="345"/>
      <c r="O23" s="346"/>
      <c r="P23" s="278"/>
      <c r="Q23" s="116">
        <f t="shared" si="0"/>
        <v>8456.5</v>
      </c>
      <c r="R23" s="176">
        <f t="shared" si="1"/>
        <v>814.90699999999993</v>
      </c>
      <c r="S23" s="117">
        <f t="shared" si="2"/>
        <v>0</v>
      </c>
      <c r="T23" s="251">
        <f t="shared" si="3"/>
        <v>651.91999999999996</v>
      </c>
      <c r="U23" s="227">
        <v>6</v>
      </c>
      <c r="V23" s="181"/>
      <c r="W23" s="237">
        <v>0</v>
      </c>
      <c r="X23" s="297"/>
      <c r="Y23" s="122"/>
      <c r="Z23" s="121">
        <f t="shared" si="4"/>
        <v>0</v>
      </c>
      <c r="AA23" s="300">
        <f t="shared" si="7"/>
        <v>0</v>
      </c>
      <c r="AB23" s="211">
        <f t="shared" si="5"/>
        <v>0</v>
      </c>
      <c r="AC23" s="210" t="str">
        <f t="shared" si="6"/>
        <v/>
      </c>
    </row>
    <row r="24" spans="1:29" ht="25.5" customHeight="1" x14ac:dyDescent="0.25">
      <c r="A24" s="51">
        <v>322</v>
      </c>
      <c r="B24" s="76">
        <v>3133</v>
      </c>
      <c r="C24" s="193">
        <v>62690540</v>
      </c>
      <c r="D24" s="90" t="s">
        <v>15</v>
      </c>
      <c r="E24" s="139">
        <v>11133.93</v>
      </c>
      <c r="F24" s="140">
        <v>438.935</v>
      </c>
      <c r="G24" s="141">
        <v>0</v>
      </c>
      <c r="H24" s="142">
        <v>378.25</v>
      </c>
      <c r="I24" s="296"/>
      <c r="J24" s="276"/>
      <c r="K24" s="276"/>
      <c r="L24" s="285"/>
      <c r="M24" s="285"/>
      <c r="N24" s="345"/>
      <c r="O24" s="346"/>
      <c r="P24" s="278"/>
      <c r="Q24" s="116">
        <f t="shared" si="0"/>
        <v>11133.93</v>
      </c>
      <c r="R24" s="176">
        <f t="shared" si="1"/>
        <v>438.935</v>
      </c>
      <c r="S24" s="117">
        <f t="shared" si="2"/>
        <v>0</v>
      </c>
      <c r="T24" s="251">
        <f t="shared" si="3"/>
        <v>378.25</v>
      </c>
      <c r="U24" s="227">
        <v>3</v>
      </c>
      <c r="V24" s="181"/>
      <c r="W24" s="237">
        <v>2753.4</v>
      </c>
      <c r="X24" s="297"/>
      <c r="Y24" s="122"/>
      <c r="Z24" s="121">
        <f t="shared" si="4"/>
        <v>0</v>
      </c>
      <c r="AA24" s="300">
        <f t="shared" si="7"/>
        <v>0</v>
      </c>
      <c r="AB24" s="211">
        <f t="shared" si="5"/>
        <v>0</v>
      </c>
      <c r="AC24" s="210" t="str">
        <f t="shared" si="6"/>
        <v/>
      </c>
    </row>
    <row r="25" spans="1:29" ht="28.5" x14ac:dyDescent="0.25">
      <c r="A25" s="51">
        <v>332</v>
      </c>
      <c r="B25" s="76">
        <v>3147</v>
      </c>
      <c r="C25" s="193">
        <v>528315</v>
      </c>
      <c r="D25" s="91" t="s">
        <v>16</v>
      </c>
      <c r="E25" s="139">
        <v>6721.2</v>
      </c>
      <c r="F25" s="140">
        <v>1560.5060000000001</v>
      </c>
      <c r="G25" s="141">
        <v>0</v>
      </c>
      <c r="H25" s="142">
        <v>1248.4000000000001</v>
      </c>
      <c r="I25" s="296"/>
      <c r="J25" s="276"/>
      <c r="K25" s="276"/>
      <c r="L25" s="285"/>
      <c r="M25" s="285"/>
      <c r="N25" s="345"/>
      <c r="O25" s="346"/>
      <c r="P25" s="278"/>
      <c r="Q25" s="116">
        <f t="shared" si="0"/>
        <v>6721.2</v>
      </c>
      <c r="R25" s="176">
        <f t="shared" si="1"/>
        <v>1560.5060000000001</v>
      </c>
      <c r="S25" s="117">
        <f t="shared" si="2"/>
        <v>0</v>
      </c>
      <c r="T25" s="251">
        <f t="shared" si="3"/>
        <v>1248.4000000000001</v>
      </c>
      <c r="U25" s="227">
        <v>4</v>
      </c>
      <c r="V25" s="181"/>
      <c r="W25" s="237">
        <v>0</v>
      </c>
      <c r="X25" s="297"/>
      <c r="Y25" s="122"/>
      <c r="Z25" s="121">
        <f t="shared" si="4"/>
        <v>0</v>
      </c>
      <c r="AA25" s="300">
        <f t="shared" si="7"/>
        <v>0</v>
      </c>
      <c r="AB25" s="211">
        <f t="shared" si="5"/>
        <v>0</v>
      </c>
      <c r="AC25" s="210" t="str">
        <f t="shared" si="6"/>
        <v/>
      </c>
    </row>
    <row r="26" spans="1:29" ht="28.5" x14ac:dyDescent="0.25">
      <c r="A26" s="51">
        <v>335</v>
      </c>
      <c r="B26" s="77">
        <v>3141</v>
      </c>
      <c r="C26" s="193">
        <v>49335499</v>
      </c>
      <c r="D26" s="90" t="s">
        <v>17</v>
      </c>
      <c r="E26" s="139">
        <v>3373.94</v>
      </c>
      <c r="F26" s="140">
        <v>1037.3440000000001</v>
      </c>
      <c r="G26" s="141">
        <v>1115</v>
      </c>
      <c r="H26" s="142">
        <v>831.81</v>
      </c>
      <c r="I26" s="296"/>
      <c r="J26" s="276"/>
      <c r="K26" s="276"/>
      <c r="L26" s="285"/>
      <c r="M26" s="285"/>
      <c r="N26" s="345"/>
      <c r="O26" s="346"/>
      <c r="P26" s="278"/>
      <c r="Q26" s="116">
        <f t="shared" si="0"/>
        <v>3373.94</v>
      </c>
      <c r="R26" s="176">
        <f t="shared" si="1"/>
        <v>1037.3440000000001</v>
      </c>
      <c r="S26" s="117">
        <f t="shared" si="2"/>
        <v>1115</v>
      </c>
      <c r="T26" s="251">
        <f t="shared" si="3"/>
        <v>831.81</v>
      </c>
      <c r="U26" s="227">
        <v>1.5</v>
      </c>
      <c r="V26" s="181"/>
      <c r="W26" s="237">
        <v>0</v>
      </c>
      <c r="X26" s="297"/>
      <c r="Y26" s="122"/>
      <c r="Z26" s="121">
        <f t="shared" si="4"/>
        <v>0</v>
      </c>
      <c r="AA26" s="300">
        <f t="shared" si="7"/>
        <v>0</v>
      </c>
      <c r="AB26" s="211">
        <f t="shared" si="5"/>
        <v>0</v>
      </c>
      <c r="AC26" s="210" t="str">
        <f t="shared" si="6"/>
        <v/>
      </c>
    </row>
    <row r="27" spans="1:29" ht="57.75" thickBot="1" x14ac:dyDescent="0.3">
      <c r="A27" s="267">
        <v>352</v>
      </c>
      <c r="B27" s="58">
        <v>3294</v>
      </c>
      <c r="C27" s="269">
        <v>62731882</v>
      </c>
      <c r="D27" s="268" t="s">
        <v>124</v>
      </c>
      <c r="E27" s="281">
        <v>10770.89</v>
      </c>
      <c r="F27" s="261">
        <v>135.601</v>
      </c>
      <c r="G27" s="167">
        <v>200</v>
      </c>
      <c r="H27" s="262">
        <v>114.62</v>
      </c>
      <c r="I27" s="351"/>
      <c r="J27" s="295"/>
      <c r="K27" s="290"/>
      <c r="L27" s="286">
        <v>0</v>
      </c>
      <c r="M27" s="286"/>
      <c r="N27" s="352"/>
      <c r="O27" s="353"/>
      <c r="P27" s="354"/>
      <c r="Q27" s="126">
        <f t="shared" si="0"/>
        <v>10770.89</v>
      </c>
      <c r="R27" s="179">
        <f t="shared" si="1"/>
        <v>135.601</v>
      </c>
      <c r="S27" s="124">
        <f t="shared" si="2"/>
        <v>200</v>
      </c>
      <c r="T27" s="254">
        <f t="shared" si="3"/>
        <v>114.62</v>
      </c>
      <c r="U27" s="227">
        <v>6</v>
      </c>
      <c r="V27" s="182"/>
      <c r="W27" s="263">
        <v>0</v>
      </c>
      <c r="X27" s="284"/>
      <c r="Y27" s="264"/>
      <c r="Z27" s="121">
        <f t="shared" si="4"/>
        <v>0</v>
      </c>
      <c r="AA27" s="305">
        <f t="shared" si="7"/>
        <v>0</v>
      </c>
      <c r="AB27" s="211">
        <f t="shared" si="5"/>
        <v>0</v>
      </c>
      <c r="AC27" s="210" t="str">
        <f t="shared" si="6"/>
        <v/>
      </c>
    </row>
    <row r="28" spans="1:29" ht="28.5" x14ac:dyDescent="0.25">
      <c r="A28" s="103">
        <v>390</v>
      </c>
      <c r="B28" s="257">
        <v>3121</v>
      </c>
      <c r="C28" s="195">
        <v>60116781</v>
      </c>
      <c r="D28" s="100" t="s">
        <v>18</v>
      </c>
      <c r="E28" s="258">
        <v>5101.3999999999996</v>
      </c>
      <c r="F28" s="143">
        <v>408.28500000000003</v>
      </c>
      <c r="G28" s="144">
        <v>0</v>
      </c>
      <c r="H28" s="145">
        <v>326.62</v>
      </c>
      <c r="I28" s="355"/>
      <c r="J28" s="293"/>
      <c r="K28" s="291"/>
      <c r="L28" s="287">
        <v>125.88</v>
      </c>
      <c r="M28" s="356">
        <v>10.99</v>
      </c>
      <c r="N28" s="356"/>
      <c r="O28" s="357"/>
      <c r="P28" s="358">
        <v>10.99</v>
      </c>
      <c r="Q28" s="119">
        <f t="shared" si="0"/>
        <v>5238.2699999999995</v>
      </c>
      <c r="R28" s="177">
        <f t="shared" si="1"/>
        <v>419.27500000000003</v>
      </c>
      <c r="S28" s="120">
        <f t="shared" si="2"/>
        <v>0</v>
      </c>
      <c r="T28" s="253">
        <f t="shared" si="3"/>
        <v>337.61</v>
      </c>
      <c r="U28" s="228">
        <v>5</v>
      </c>
      <c r="V28" s="184"/>
      <c r="W28" s="238">
        <v>13.95</v>
      </c>
      <c r="X28" s="184"/>
      <c r="Y28" s="259"/>
      <c r="Z28" s="119">
        <f t="shared" si="4"/>
        <v>136.87</v>
      </c>
      <c r="AA28" s="307">
        <f t="shared" si="7"/>
        <v>0</v>
      </c>
      <c r="AB28" s="120">
        <f t="shared" si="5"/>
        <v>10.99</v>
      </c>
      <c r="AC28" s="210" t="str">
        <f t="shared" si="6"/>
        <v>A</v>
      </c>
    </row>
    <row r="29" spans="1:29" ht="42.75" x14ac:dyDescent="0.25">
      <c r="A29" s="105">
        <v>456</v>
      </c>
      <c r="B29" s="105">
        <v>3127</v>
      </c>
      <c r="C29" s="196" t="s">
        <v>110</v>
      </c>
      <c r="D29" s="93" t="s">
        <v>91</v>
      </c>
      <c r="E29" s="146">
        <v>18737.169999999998</v>
      </c>
      <c r="F29" s="147">
        <v>3874.2930000000001</v>
      </c>
      <c r="G29" s="148">
        <v>521</v>
      </c>
      <c r="H29" s="149">
        <v>3146.3100000000004</v>
      </c>
      <c r="I29" s="359">
        <v>600</v>
      </c>
      <c r="J29" s="276"/>
      <c r="K29" s="276">
        <v>63.3</v>
      </c>
      <c r="L29" s="285">
        <v>172.06</v>
      </c>
      <c r="M29" s="345"/>
      <c r="N29" s="347"/>
      <c r="O29" s="323"/>
      <c r="P29" s="278"/>
      <c r="Q29" s="116">
        <f t="shared" si="0"/>
        <v>19572.53</v>
      </c>
      <c r="R29" s="176">
        <f t="shared" si="1"/>
        <v>3874.2930000000001</v>
      </c>
      <c r="S29" s="117">
        <f t="shared" si="2"/>
        <v>521</v>
      </c>
      <c r="T29" s="251">
        <f t="shared" si="3"/>
        <v>3146.3100000000004</v>
      </c>
      <c r="U29" s="229">
        <v>7</v>
      </c>
      <c r="V29" s="181"/>
      <c r="W29" s="239">
        <v>72</v>
      </c>
      <c r="X29" s="181"/>
      <c r="Y29" s="260"/>
      <c r="Z29" s="121">
        <f t="shared" si="4"/>
        <v>835.3599999999999</v>
      </c>
      <c r="AA29" s="300">
        <f t="shared" si="7"/>
        <v>0</v>
      </c>
      <c r="AB29" s="211">
        <f t="shared" si="5"/>
        <v>0</v>
      </c>
      <c r="AC29" s="210" t="str">
        <f t="shared" si="6"/>
        <v>A</v>
      </c>
    </row>
    <row r="30" spans="1:29" ht="42.75" x14ac:dyDescent="0.25">
      <c r="A30" s="106">
        <v>392</v>
      </c>
      <c r="B30" s="107">
        <v>3127</v>
      </c>
      <c r="C30" s="197">
        <v>60117001</v>
      </c>
      <c r="D30" s="90" t="s">
        <v>19</v>
      </c>
      <c r="E30" s="146">
        <v>6248.6900000000005</v>
      </c>
      <c r="F30" s="147">
        <v>1289.3779999999999</v>
      </c>
      <c r="G30" s="148">
        <v>0</v>
      </c>
      <c r="H30" s="149">
        <v>1031.49</v>
      </c>
      <c r="I30" s="359"/>
      <c r="J30" s="276"/>
      <c r="K30" s="276"/>
      <c r="L30" s="285">
        <v>83.32</v>
      </c>
      <c r="M30" s="345"/>
      <c r="N30" s="347"/>
      <c r="O30" s="323"/>
      <c r="P30" s="278"/>
      <c r="Q30" s="116">
        <f t="shared" si="0"/>
        <v>6332.01</v>
      </c>
      <c r="R30" s="176">
        <f t="shared" si="1"/>
        <v>1289.3779999999999</v>
      </c>
      <c r="S30" s="117">
        <f t="shared" si="2"/>
        <v>0</v>
      </c>
      <c r="T30" s="251">
        <f t="shared" si="3"/>
        <v>1031.49</v>
      </c>
      <c r="U30" s="230">
        <v>5</v>
      </c>
      <c r="V30" s="181"/>
      <c r="W30" s="240">
        <v>0</v>
      </c>
      <c r="X30" s="181"/>
      <c r="Y30" s="122"/>
      <c r="Z30" s="121">
        <f t="shared" si="4"/>
        <v>83.32</v>
      </c>
      <c r="AA30" s="300">
        <f t="shared" si="7"/>
        <v>0</v>
      </c>
      <c r="AB30" s="211">
        <f t="shared" si="5"/>
        <v>0</v>
      </c>
      <c r="AC30" s="210" t="str">
        <f t="shared" si="6"/>
        <v>A</v>
      </c>
    </row>
    <row r="31" spans="1:29" ht="28.5" x14ac:dyDescent="0.25">
      <c r="A31" s="106">
        <v>393</v>
      </c>
      <c r="B31" s="107">
        <v>3122</v>
      </c>
      <c r="C31" s="197">
        <v>60116935</v>
      </c>
      <c r="D31" s="93" t="s">
        <v>20</v>
      </c>
      <c r="E31" s="146">
        <v>3539.9899999999993</v>
      </c>
      <c r="F31" s="147">
        <v>506.30600000000004</v>
      </c>
      <c r="G31" s="148">
        <v>0</v>
      </c>
      <c r="H31" s="149">
        <v>405.04</v>
      </c>
      <c r="I31" s="359"/>
      <c r="J31" s="276"/>
      <c r="K31" s="276"/>
      <c r="L31" s="285">
        <v>108.6</v>
      </c>
      <c r="M31" s="345"/>
      <c r="N31" s="347"/>
      <c r="O31" s="323"/>
      <c r="P31" s="278"/>
      <c r="Q31" s="116">
        <f t="shared" si="0"/>
        <v>3648.5899999999992</v>
      </c>
      <c r="R31" s="176">
        <f t="shared" si="1"/>
        <v>506.30600000000004</v>
      </c>
      <c r="S31" s="117">
        <f t="shared" si="2"/>
        <v>0</v>
      </c>
      <c r="T31" s="251">
        <f t="shared" si="3"/>
        <v>405.04</v>
      </c>
      <c r="U31" s="231">
        <v>5</v>
      </c>
      <c r="V31" s="181"/>
      <c r="W31" s="241">
        <v>0</v>
      </c>
      <c r="X31" s="181"/>
      <c r="Y31" s="122"/>
      <c r="Z31" s="121">
        <f t="shared" si="4"/>
        <v>108.6</v>
      </c>
      <c r="AA31" s="300">
        <f t="shared" si="7"/>
        <v>0</v>
      </c>
      <c r="AB31" s="211">
        <f t="shared" si="5"/>
        <v>0</v>
      </c>
      <c r="AC31" s="210" t="str">
        <f t="shared" si="6"/>
        <v>A</v>
      </c>
    </row>
    <row r="32" spans="1:29" ht="42.75" x14ac:dyDescent="0.25">
      <c r="A32" s="106">
        <v>395</v>
      </c>
      <c r="B32" s="107">
        <v>3122</v>
      </c>
      <c r="C32" s="197">
        <v>60116871</v>
      </c>
      <c r="D32" s="93" t="s">
        <v>102</v>
      </c>
      <c r="E32" s="146">
        <v>6390.2499999999991</v>
      </c>
      <c r="F32" s="147">
        <v>1080.3010000000002</v>
      </c>
      <c r="G32" s="148">
        <v>117.8</v>
      </c>
      <c r="H32" s="149">
        <v>864.24</v>
      </c>
      <c r="I32" s="322"/>
      <c r="J32" s="276">
        <v>130.69999999999999</v>
      </c>
      <c r="K32" s="276"/>
      <c r="L32" s="285">
        <v>114.45</v>
      </c>
      <c r="M32" s="345"/>
      <c r="N32" s="347"/>
      <c r="O32" s="323"/>
      <c r="P32" s="278"/>
      <c r="Q32" s="116">
        <f t="shared" si="0"/>
        <v>6635.3999999999987</v>
      </c>
      <c r="R32" s="176">
        <f t="shared" si="1"/>
        <v>1080.3010000000002</v>
      </c>
      <c r="S32" s="117">
        <f t="shared" si="2"/>
        <v>117.8</v>
      </c>
      <c r="T32" s="251">
        <f t="shared" si="3"/>
        <v>864.24</v>
      </c>
      <c r="U32" s="232">
        <v>6</v>
      </c>
      <c r="V32" s="181"/>
      <c r="W32" s="242">
        <f>201.6+97</f>
        <v>298.60000000000002</v>
      </c>
      <c r="X32" s="181">
        <v>97</v>
      </c>
      <c r="Y32" s="122"/>
      <c r="Z32" s="121">
        <f t="shared" si="4"/>
        <v>245.14999999999998</v>
      </c>
      <c r="AA32" s="300">
        <f t="shared" si="7"/>
        <v>0</v>
      </c>
      <c r="AB32" s="211">
        <f t="shared" si="5"/>
        <v>0</v>
      </c>
      <c r="AC32" s="210" t="str">
        <f t="shared" si="6"/>
        <v>A</v>
      </c>
    </row>
    <row r="33" spans="1:29" ht="28.5" x14ac:dyDescent="0.25">
      <c r="A33" s="106">
        <v>397</v>
      </c>
      <c r="B33" s="107">
        <v>3127</v>
      </c>
      <c r="C33" s="197">
        <v>64812201</v>
      </c>
      <c r="D33" s="93" t="s">
        <v>21</v>
      </c>
      <c r="E33" s="146">
        <v>9999.7799999999988</v>
      </c>
      <c r="F33" s="147">
        <v>1718.1890000000001</v>
      </c>
      <c r="G33" s="148">
        <v>476</v>
      </c>
      <c r="H33" s="149">
        <v>1400.18</v>
      </c>
      <c r="I33" s="359"/>
      <c r="J33" s="276"/>
      <c r="K33" s="276">
        <v>55.8</v>
      </c>
      <c r="L33" s="285">
        <v>144.16</v>
      </c>
      <c r="M33" s="345"/>
      <c r="N33" s="347"/>
      <c r="O33" s="323"/>
      <c r="P33" s="278"/>
      <c r="Q33" s="116">
        <f t="shared" si="0"/>
        <v>10199.739999999998</v>
      </c>
      <c r="R33" s="176">
        <f t="shared" si="1"/>
        <v>1718.1890000000001</v>
      </c>
      <c r="S33" s="117">
        <f t="shared" si="2"/>
        <v>476</v>
      </c>
      <c r="T33" s="251">
        <f t="shared" si="3"/>
        <v>1400.18</v>
      </c>
      <c r="U33" s="231">
        <v>6</v>
      </c>
      <c r="V33" s="181"/>
      <c r="W33" s="241">
        <v>14</v>
      </c>
      <c r="X33" s="181"/>
      <c r="Y33" s="122"/>
      <c r="Z33" s="121">
        <f t="shared" si="4"/>
        <v>199.95999999999998</v>
      </c>
      <c r="AA33" s="300">
        <f t="shared" si="7"/>
        <v>0</v>
      </c>
      <c r="AB33" s="211">
        <f t="shared" si="5"/>
        <v>0</v>
      </c>
      <c r="AC33" s="210" t="str">
        <f t="shared" si="6"/>
        <v>A</v>
      </c>
    </row>
    <row r="34" spans="1:29" ht="26.45" customHeight="1" x14ac:dyDescent="0.25">
      <c r="A34" s="105">
        <v>457</v>
      </c>
      <c r="B34" s="105">
        <v>3127</v>
      </c>
      <c r="C34" s="196" t="s">
        <v>111</v>
      </c>
      <c r="D34" s="93" t="s">
        <v>86</v>
      </c>
      <c r="E34" s="146">
        <v>10855.359999999999</v>
      </c>
      <c r="F34" s="147">
        <v>501.96600000000001</v>
      </c>
      <c r="G34" s="148">
        <v>120</v>
      </c>
      <c r="H34" s="149">
        <v>401.56</v>
      </c>
      <c r="I34" s="359"/>
      <c r="J34" s="276">
        <v>991.4</v>
      </c>
      <c r="K34" s="276">
        <v>195.5</v>
      </c>
      <c r="L34" s="285">
        <v>111.99</v>
      </c>
      <c r="M34" s="345"/>
      <c r="N34" s="347"/>
      <c r="O34" s="323"/>
      <c r="P34" s="278"/>
      <c r="Q34" s="116">
        <f t="shared" si="0"/>
        <v>12154.249999999998</v>
      </c>
      <c r="R34" s="176">
        <f t="shared" si="1"/>
        <v>501.96600000000001</v>
      </c>
      <c r="S34" s="117">
        <f t="shared" si="2"/>
        <v>120</v>
      </c>
      <c r="T34" s="251">
        <f t="shared" si="3"/>
        <v>401.56</v>
      </c>
      <c r="U34" s="231">
        <v>6</v>
      </c>
      <c r="V34" s="181"/>
      <c r="W34" s="241">
        <f>1370.4+735.5</f>
        <v>2105.9</v>
      </c>
      <c r="X34" s="181">
        <v>735.5</v>
      </c>
      <c r="Y34" s="122"/>
      <c r="Z34" s="121">
        <f t="shared" si="4"/>
        <v>1298.8900000000001</v>
      </c>
      <c r="AA34" s="300">
        <f t="shared" si="7"/>
        <v>0</v>
      </c>
      <c r="AB34" s="211">
        <f t="shared" si="5"/>
        <v>0</v>
      </c>
      <c r="AC34" s="210" t="str">
        <f t="shared" si="6"/>
        <v>A</v>
      </c>
    </row>
    <row r="35" spans="1:29" ht="28.5" x14ac:dyDescent="0.25">
      <c r="A35" s="51">
        <v>400</v>
      </c>
      <c r="B35" s="76">
        <v>3127</v>
      </c>
      <c r="C35" s="193">
        <v>15055256</v>
      </c>
      <c r="D35" s="93" t="s">
        <v>22</v>
      </c>
      <c r="E35" s="280">
        <v>9582.8599999999988</v>
      </c>
      <c r="F35" s="147">
        <v>2280.5709999999999</v>
      </c>
      <c r="G35" s="148">
        <v>103</v>
      </c>
      <c r="H35" s="149">
        <v>1879.6</v>
      </c>
      <c r="I35" s="359">
        <v>140</v>
      </c>
      <c r="J35" s="276"/>
      <c r="K35" s="276">
        <v>21.5</v>
      </c>
      <c r="L35" s="285">
        <v>112.29</v>
      </c>
      <c r="M35" s="345"/>
      <c r="N35" s="345">
        <v>650</v>
      </c>
      <c r="O35" s="323"/>
      <c r="P35" s="278"/>
      <c r="Q35" s="116">
        <f t="shared" si="0"/>
        <v>9856.65</v>
      </c>
      <c r="R35" s="176">
        <f t="shared" si="1"/>
        <v>2280.5709999999999</v>
      </c>
      <c r="S35" s="117">
        <f t="shared" si="2"/>
        <v>753</v>
      </c>
      <c r="T35" s="251">
        <f t="shared" si="3"/>
        <v>1879.6</v>
      </c>
      <c r="U35" s="231">
        <v>6</v>
      </c>
      <c r="V35" s="181"/>
      <c r="W35" s="241">
        <v>27.1</v>
      </c>
      <c r="X35" s="181"/>
      <c r="Y35" s="122"/>
      <c r="Z35" s="121">
        <f t="shared" si="4"/>
        <v>273.79000000000002</v>
      </c>
      <c r="AA35" s="300">
        <f t="shared" si="7"/>
        <v>650</v>
      </c>
      <c r="AB35" s="211">
        <f t="shared" si="5"/>
        <v>0</v>
      </c>
      <c r="AC35" s="210" t="str">
        <f t="shared" si="6"/>
        <v>A</v>
      </c>
    </row>
    <row r="36" spans="1:29" ht="42.75" x14ac:dyDescent="0.25">
      <c r="A36" s="51">
        <v>394</v>
      </c>
      <c r="B36" s="76">
        <v>3127</v>
      </c>
      <c r="C36" s="193">
        <v>60116820</v>
      </c>
      <c r="D36" s="90" t="s">
        <v>23</v>
      </c>
      <c r="E36" s="146">
        <v>11530.070000000002</v>
      </c>
      <c r="F36" s="147">
        <v>2344.1730000000002</v>
      </c>
      <c r="G36" s="148">
        <v>700</v>
      </c>
      <c r="H36" s="149">
        <v>1903.77</v>
      </c>
      <c r="I36" s="359"/>
      <c r="J36" s="276">
        <v>629.79999999999995</v>
      </c>
      <c r="K36" s="276">
        <v>-24.7</v>
      </c>
      <c r="L36" s="285">
        <v>346.56</v>
      </c>
      <c r="M36" s="345"/>
      <c r="N36" s="347"/>
      <c r="O36" s="323"/>
      <c r="P36" s="278"/>
      <c r="Q36" s="116">
        <f t="shared" si="0"/>
        <v>12481.73</v>
      </c>
      <c r="R36" s="176">
        <f t="shared" si="1"/>
        <v>2344.1730000000002</v>
      </c>
      <c r="S36" s="117">
        <f t="shared" si="2"/>
        <v>700</v>
      </c>
      <c r="T36" s="251">
        <f t="shared" si="3"/>
        <v>1903.77</v>
      </c>
      <c r="U36" s="231">
        <v>6</v>
      </c>
      <c r="V36" s="181"/>
      <c r="W36" s="241">
        <f>1050.72+467.2</f>
        <v>1517.92</v>
      </c>
      <c r="X36" s="181">
        <v>467.2</v>
      </c>
      <c r="Y36" s="122"/>
      <c r="Z36" s="121">
        <f t="shared" si="4"/>
        <v>951.65999999999985</v>
      </c>
      <c r="AA36" s="300">
        <f t="shared" si="7"/>
        <v>0</v>
      </c>
      <c r="AB36" s="211">
        <f t="shared" si="5"/>
        <v>0</v>
      </c>
      <c r="AC36" s="210" t="str">
        <f t="shared" si="6"/>
        <v>A</v>
      </c>
    </row>
    <row r="37" spans="1:29" ht="28.5" x14ac:dyDescent="0.25">
      <c r="A37" s="51">
        <v>401</v>
      </c>
      <c r="B37" s="76">
        <v>3124</v>
      </c>
      <c r="C37" s="193">
        <v>87998</v>
      </c>
      <c r="D37" s="90" t="s">
        <v>84</v>
      </c>
      <c r="E37" s="146">
        <v>5203.9599999999982</v>
      </c>
      <c r="F37" s="147">
        <v>728.45800000000008</v>
      </c>
      <c r="G37" s="148">
        <v>0</v>
      </c>
      <c r="H37" s="149">
        <v>589.51</v>
      </c>
      <c r="I37" s="359"/>
      <c r="J37" s="276"/>
      <c r="K37" s="276">
        <v>66.5</v>
      </c>
      <c r="L37" s="285">
        <v>85.41</v>
      </c>
      <c r="M37" s="345"/>
      <c r="N37" s="347"/>
      <c r="O37" s="323"/>
      <c r="P37" s="278"/>
      <c r="Q37" s="116">
        <f t="shared" si="0"/>
        <v>5355.8699999999981</v>
      </c>
      <c r="R37" s="176">
        <f t="shared" si="1"/>
        <v>728.45800000000008</v>
      </c>
      <c r="S37" s="117">
        <f t="shared" si="2"/>
        <v>0</v>
      </c>
      <c r="T37" s="251">
        <f t="shared" si="3"/>
        <v>589.51</v>
      </c>
      <c r="U37" s="232">
        <v>5</v>
      </c>
      <c r="V37" s="181"/>
      <c r="W37" s="242">
        <v>21</v>
      </c>
      <c r="X37" s="181"/>
      <c r="Y37" s="122"/>
      <c r="Z37" s="121">
        <f t="shared" si="4"/>
        <v>151.91</v>
      </c>
      <c r="AA37" s="300">
        <f t="shared" si="7"/>
        <v>0</v>
      </c>
      <c r="AB37" s="211">
        <f t="shared" si="5"/>
        <v>0</v>
      </c>
      <c r="AC37" s="210" t="str">
        <f t="shared" si="6"/>
        <v>A</v>
      </c>
    </row>
    <row r="38" spans="1:29" ht="15.75" thickBot="1" x14ac:dyDescent="0.3">
      <c r="A38" s="78">
        <v>452</v>
      </c>
      <c r="B38" s="79">
        <v>3114</v>
      </c>
      <c r="C38" s="198">
        <v>71197281</v>
      </c>
      <c r="D38" s="94" t="s">
        <v>92</v>
      </c>
      <c r="E38" s="146">
        <v>2451.08</v>
      </c>
      <c r="F38" s="147">
        <v>3.2759999999999998</v>
      </c>
      <c r="G38" s="148">
        <v>70</v>
      </c>
      <c r="H38" s="149">
        <v>2.62</v>
      </c>
      <c r="I38" s="360"/>
      <c r="J38" s="295"/>
      <c r="K38" s="292"/>
      <c r="L38" s="288">
        <v>118.32</v>
      </c>
      <c r="M38" s="361"/>
      <c r="N38" s="361"/>
      <c r="O38" s="362"/>
      <c r="P38" s="363"/>
      <c r="Q38" s="123">
        <f t="shared" ref="Q38:Q69" si="8">SUM(E38,I38:M38)</f>
        <v>2569.4</v>
      </c>
      <c r="R38" s="176">
        <f t="shared" ref="R38:R69" si="9">F38+M38</f>
        <v>3.2759999999999998</v>
      </c>
      <c r="S38" s="124">
        <f t="shared" ref="S38:S69" si="10">G38+N38+O38</f>
        <v>70</v>
      </c>
      <c r="T38" s="252">
        <f t="shared" ref="T38:T69" si="11">H38+P38</f>
        <v>2.62</v>
      </c>
      <c r="U38" s="233">
        <v>1.5</v>
      </c>
      <c r="V38" s="181"/>
      <c r="W38" s="243">
        <v>0</v>
      </c>
      <c r="X38" s="181"/>
      <c r="Y38" s="122"/>
      <c r="Z38" s="255">
        <f t="shared" ref="Z38:Z69" si="12">SUM(I38:M38)</f>
        <v>118.32</v>
      </c>
      <c r="AA38" s="305">
        <f t="shared" si="7"/>
        <v>0</v>
      </c>
      <c r="AB38" s="256">
        <f t="shared" ref="AB38:AB69" si="13">P38</f>
        <v>0</v>
      </c>
      <c r="AC38" s="210" t="str">
        <f t="shared" ref="AC38:AC69" si="14">IF(ABS(Z38)+ABS(AA38)+ABS(AB38)+ABS(V38)+ABS(X38)&gt;0,"A","")</f>
        <v>A</v>
      </c>
    </row>
    <row r="39" spans="1:29" x14ac:dyDescent="0.25">
      <c r="A39" s="74">
        <v>338</v>
      </c>
      <c r="B39" s="75">
        <v>3121</v>
      </c>
      <c r="C39" s="199">
        <v>48623679</v>
      </c>
      <c r="D39" s="95" t="s">
        <v>24</v>
      </c>
      <c r="E39" s="150">
        <v>3843.4100000000003</v>
      </c>
      <c r="F39" s="151">
        <v>236.11199999999999</v>
      </c>
      <c r="G39" s="152">
        <v>71.900000000000006</v>
      </c>
      <c r="H39" s="153">
        <v>188.88</v>
      </c>
      <c r="I39" s="296"/>
      <c r="J39" s="293"/>
      <c r="K39" s="293"/>
      <c r="L39" s="285">
        <v>98.95</v>
      </c>
      <c r="M39" s="345">
        <v>3</v>
      </c>
      <c r="N39" s="345"/>
      <c r="O39" s="346"/>
      <c r="P39" s="278">
        <v>3</v>
      </c>
      <c r="Q39" s="119">
        <f t="shared" si="8"/>
        <v>3945.36</v>
      </c>
      <c r="R39" s="177">
        <f t="shared" si="9"/>
        <v>239.11199999999999</v>
      </c>
      <c r="S39" s="120">
        <f t="shared" si="10"/>
        <v>71.900000000000006</v>
      </c>
      <c r="T39" s="253">
        <f t="shared" si="11"/>
        <v>191.88</v>
      </c>
      <c r="U39" s="234">
        <v>5</v>
      </c>
      <c r="V39" s="184"/>
      <c r="W39" s="244">
        <v>0</v>
      </c>
      <c r="X39" s="184"/>
      <c r="Y39" s="122"/>
      <c r="Z39" s="119">
        <f t="shared" si="12"/>
        <v>101.95</v>
      </c>
      <c r="AA39" s="307">
        <f t="shared" si="7"/>
        <v>0</v>
      </c>
      <c r="AB39" s="120">
        <f t="shared" si="13"/>
        <v>3</v>
      </c>
      <c r="AC39" s="210" t="str">
        <f t="shared" si="14"/>
        <v>A</v>
      </c>
    </row>
    <row r="40" spans="1:29" ht="28.5" x14ac:dyDescent="0.25">
      <c r="A40" s="51">
        <v>339</v>
      </c>
      <c r="B40" s="76">
        <v>3121</v>
      </c>
      <c r="C40" s="193">
        <v>48623695</v>
      </c>
      <c r="D40" s="93" t="s">
        <v>61</v>
      </c>
      <c r="E40" s="139">
        <v>4709.71</v>
      </c>
      <c r="F40" s="154">
        <v>277.90100000000001</v>
      </c>
      <c r="G40" s="155">
        <v>0</v>
      </c>
      <c r="H40" s="156">
        <v>222.41</v>
      </c>
      <c r="I40" s="364"/>
      <c r="J40" s="276"/>
      <c r="K40" s="294"/>
      <c r="L40" s="285">
        <v>197.2</v>
      </c>
      <c r="M40" s="345"/>
      <c r="N40" s="347"/>
      <c r="O40" s="323"/>
      <c r="P40" s="278"/>
      <c r="Q40" s="116">
        <f t="shared" si="8"/>
        <v>4906.91</v>
      </c>
      <c r="R40" s="176">
        <f t="shared" si="9"/>
        <v>277.90100000000001</v>
      </c>
      <c r="S40" s="117">
        <f t="shared" si="10"/>
        <v>0</v>
      </c>
      <c r="T40" s="251">
        <f t="shared" si="11"/>
        <v>222.41</v>
      </c>
      <c r="U40" s="227">
        <v>5</v>
      </c>
      <c r="V40" s="181"/>
      <c r="W40" s="237">
        <v>47.94</v>
      </c>
      <c r="X40" s="181"/>
      <c r="Y40" s="122"/>
      <c r="Z40" s="121">
        <f t="shared" si="12"/>
        <v>197.2</v>
      </c>
      <c r="AA40" s="300">
        <f t="shared" si="7"/>
        <v>0</v>
      </c>
      <c r="AB40" s="211">
        <f t="shared" si="13"/>
        <v>0</v>
      </c>
      <c r="AC40" s="210" t="str">
        <f t="shared" si="14"/>
        <v>A</v>
      </c>
    </row>
    <row r="41" spans="1:29" ht="28.5" x14ac:dyDescent="0.25">
      <c r="A41" s="74">
        <v>340</v>
      </c>
      <c r="B41" s="80">
        <v>3121</v>
      </c>
      <c r="C41" s="193">
        <v>48623687</v>
      </c>
      <c r="D41" s="92" t="s">
        <v>25</v>
      </c>
      <c r="E41" s="157">
        <v>7499.7</v>
      </c>
      <c r="F41" s="140">
        <v>621.17899999999997</v>
      </c>
      <c r="G41" s="148">
        <v>0</v>
      </c>
      <c r="H41" s="142">
        <v>496.94</v>
      </c>
      <c r="I41" s="364">
        <v>-130.30000000000001</v>
      </c>
      <c r="J41" s="276"/>
      <c r="K41" s="294"/>
      <c r="L41" s="285">
        <v>181.94</v>
      </c>
      <c r="M41" s="345"/>
      <c r="N41" s="323">
        <v>130.30000000000001</v>
      </c>
      <c r="O41" s="323"/>
      <c r="P41" s="278"/>
      <c r="Q41" s="116">
        <f t="shared" si="8"/>
        <v>7551.3399999999992</v>
      </c>
      <c r="R41" s="176">
        <f t="shared" si="9"/>
        <v>621.17899999999997</v>
      </c>
      <c r="S41" s="117">
        <f t="shared" si="10"/>
        <v>130.30000000000001</v>
      </c>
      <c r="T41" s="251">
        <f t="shared" si="11"/>
        <v>496.94</v>
      </c>
      <c r="U41" s="227">
        <v>5</v>
      </c>
      <c r="V41" s="181"/>
      <c r="W41" s="237">
        <v>54.64</v>
      </c>
      <c r="X41" s="181"/>
      <c r="Y41" s="122"/>
      <c r="Z41" s="121">
        <f t="shared" si="12"/>
        <v>51.639999999999986</v>
      </c>
      <c r="AA41" s="300">
        <f t="shared" si="7"/>
        <v>130.30000000000001</v>
      </c>
      <c r="AB41" s="211">
        <f t="shared" si="13"/>
        <v>0</v>
      </c>
      <c r="AC41" s="210" t="str">
        <f t="shared" si="14"/>
        <v>A</v>
      </c>
    </row>
    <row r="42" spans="1:29" ht="28.5" x14ac:dyDescent="0.25">
      <c r="A42" s="51">
        <v>447</v>
      </c>
      <c r="B42" s="77">
        <v>3127</v>
      </c>
      <c r="C42" s="200" t="s">
        <v>112</v>
      </c>
      <c r="D42" s="90" t="s">
        <v>26</v>
      </c>
      <c r="E42" s="139">
        <v>7490.2500000000018</v>
      </c>
      <c r="F42" s="154">
        <v>1090.538</v>
      </c>
      <c r="G42" s="155">
        <v>332.82</v>
      </c>
      <c r="H42" s="156">
        <v>897.91</v>
      </c>
      <c r="I42" s="296"/>
      <c r="J42" s="276"/>
      <c r="K42" s="294">
        <v>82.3</v>
      </c>
      <c r="L42" s="285">
        <v>203.77</v>
      </c>
      <c r="M42" s="345"/>
      <c r="N42" s="347"/>
      <c r="O42" s="323"/>
      <c r="P42" s="278"/>
      <c r="Q42" s="116">
        <f t="shared" si="8"/>
        <v>7776.3200000000024</v>
      </c>
      <c r="R42" s="176">
        <f t="shared" si="9"/>
        <v>1090.538</v>
      </c>
      <c r="S42" s="117">
        <f t="shared" si="10"/>
        <v>332.82</v>
      </c>
      <c r="T42" s="251">
        <f t="shared" si="11"/>
        <v>897.91</v>
      </c>
      <c r="U42" s="227">
        <v>5</v>
      </c>
      <c r="V42" s="181"/>
      <c r="W42" s="237">
        <v>55.01</v>
      </c>
      <c r="X42" s="181"/>
      <c r="Y42" s="122"/>
      <c r="Z42" s="121">
        <f t="shared" si="12"/>
        <v>286.07</v>
      </c>
      <c r="AA42" s="300">
        <f t="shared" si="7"/>
        <v>0</v>
      </c>
      <c r="AB42" s="211">
        <f t="shared" si="13"/>
        <v>0</v>
      </c>
      <c r="AC42" s="210" t="str">
        <f t="shared" si="14"/>
        <v>A</v>
      </c>
    </row>
    <row r="43" spans="1:29" ht="28.5" x14ac:dyDescent="0.25">
      <c r="A43" s="108">
        <v>458</v>
      </c>
      <c r="B43" s="109">
        <v>3127</v>
      </c>
      <c r="C43" s="197">
        <v>6668356</v>
      </c>
      <c r="D43" s="93" t="s">
        <v>93</v>
      </c>
      <c r="E43" s="139">
        <v>16166.28</v>
      </c>
      <c r="F43" s="140">
        <v>2988.9840000000004</v>
      </c>
      <c r="G43" s="148">
        <v>575</v>
      </c>
      <c r="H43" s="142">
        <v>2391.1799999999998</v>
      </c>
      <c r="I43" s="296"/>
      <c r="J43" s="276">
        <v>609.6</v>
      </c>
      <c r="K43" s="294">
        <v>59.7</v>
      </c>
      <c r="L43" s="285">
        <v>263.64999999999998</v>
      </c>
      <c r="M43" s="345"/>
      <c r="N43" s="347"/>
      <c r="O43" s="323"/>
      <c r="P43" s="278"/>
      <c r="Q43" s="116">
        <f t="shared" si="8"/>
        <v>17099.230000000003</v>
      </c>
      <c r="R43" s="176">
        <f t="shared" si="9"/>
        <v>2988.9840000000004</v>
      </c>
      <c r="S43" s="117">
        <f t="shared" si="10"/>
        <v>575</v>
      </c>
      <c r="T43" s="251">
        <f t="shared" si="11"/>
        <v>2391.1799999999998</v>
      </c>
      <c r="U43" s="227">
        <v>6</v>
      </c>
      <c r="V43" s="181"/>
      <c r="W43" s="237">
        <f>949.9+452.2</f>
        <v>1402.1</v>
      </c>
      <c r="X43" s="181">
        <v>452.2</v>
      </c>
      <c r="Y43" s="122"/>
      <c r="Z43" s="121">
        <f t="shared" si="12"/>
        <v>932.95</v>
      </c>
      <c r="AA43" s="300">
        <f t="shared" si="7"/>
        <v>0</v>
      </c>
      <c r="AB43" s="211">
        <f t="shared" si="13"/>
        <v>0</v>
      </c>
      <c r="AC43" s="210" t="str">
        <f t="shared" si="14"/>
        <v>A</v>
      </c>
    </row>
    <row r="44" spans="1:29" ht="42.75" x14ac:dyDescent="0.25">
      <c r="A44" s="108">
        <v>459</v>
      </c>
      <c r="B44" s="109">
        <v>3127</v>
      </c>
      <c r="C44" s="197">
        <v>6668275</v>
      </c>
      <c r="D44" s="96" t="s">
        <v>94</v>
      </c>
      <c r="E44" s="139">
        <v>12136.840000000002</v>
      </c>
      <c r="F44" s="140">
        <v>2220.7489999999998</v>
      </c>
      <c r="G44" s="148">
        <v>110</v>
      </c>
      <c r="H44" s="142">
        <v>1776.5900000000001</v>
      </c>
      <c r="I44" s="296"/>
      <c r="J44" s="276">
        <v>33.700000000000003</v>
      </c>
      <c r="K44" s="276">
        <v>-12</v>
      </c>
      <c r="L44" s="285">
        <v>223.78</v>
      </c>
      <c r="M44" s="345"/>
      <c r="N44" s="347"/>
      <c r="O44" s="323"/>
      <c r="P44" s="278"/>
      <c r="Q44" s="116">
        <f t="shared" si="8"/>
        <v>12382.320000000003</v>
      </c>
      <c r="R44" s="176">
        <f t="shared" si="9"/>
        <v>2220.7489999999998</v>
      </c>
      <c r="S44" s="117">
        <f t="shared" si="10"/>
        <v>110</v>
      </c>
      <c r="T44" s="251">
        <f t="shared" si="11"/>
        <v>1776.5900000000001</v>
      </c>
      <c r="U44" s="227">
        <v>6</v>
      </c>
      <c r="V44" s="181"/>
      <c r="W44" s="237">
        <f>39.09+25</f>
        <v>64.09</v>
      </c>
      <c r="X44" s="181">
        <v>25</v>
      </c>
      <c r="Y44" s="122"/>
      <c r="Z44" s="121">
        <f t="shared" si="12"/>
        <v>245.48000000000002</v>
      </c>
      <c r="AA44" s="300">
        <f t="shared" si="7"/>
        <v>0</v>
      </c>
      <c r="AB44" s="211">
        <f t="shared" si="13"/>
        <v>0</v>
      </c>
      <c r="AC44" s="210" t="str">
        <f t="shared" si="14"/>
        <v>A</v>
      </c>
    </row>
    <row r="45" spans="1:29" ht="42.75" x14ac:dyDescent="0.25">
      <c r="A45" s="51">
        <v>345</v>
      </c>
      <c r="B45" s="77">
        <v>3127</v>
      </c>
      <c r="C45" s="193">
        <v>48623725</v>
      </c>
      <c r="D45" s="113" t="s">
        <v>95</v>
      </c>
      <c r="E45" s="139">
        <v>22050.230000000003</v>
      </c>
      <c r="F45" s="140">
        <v>2830.6370000000002</v>
      </c>
      <c r="G45" s="148">
        <v>700</v>
      </c>
      <c r="H45" s="142">
        <v>2274.2900000000004</v>
      </c>
      <c r="I45" s="296">
        <v>1068.8</v>
      </c>
      <c r="J45" s="276">
        <v>381.9</v>
      </c>
      <c r="K45" s="276">
        <v>7.7</v>
      </c>
      <c r="L45" s="285">
        <v>353.52</v>
      </c>
      <c r="M45" s="345"/>
      <c r="N45" s="347"/>
      <c r="O45" s="323"/>
      <c r="P45" s="278"/>
      <c r="Q45" s="116">
        <f t="shared" si="8"/>
        <v>23862.150000000005</v>
      </c>
      <c r="R45" s="176">
        <f t="shared" si="9"/>
        <v>2830.6370000000002</v>
      </c>
      <c r="S45" s="117">
        <f t="shared" si="10"/>
        <v>700</v>
      </c>
      <c r="T45" s="251">
        <f t="shared" si="11"/>
        <v>2274.2900000000004</v>
      </c>
      <c r="U45" s="227">
        <v>6</v>
      </c>
      <c r="V45" s="181"/>
      <c r="W45" s="237">
        <f>635.1+283.3</f>
        <v>918.40000000000009</v>
      </c>
      <c r="X45" s="181">
        <v>283.3</v>
      </c>
      <c r="Y45" s="122"/>
      <c r="Z45" s="121">
        <f t="shared" si="12"/>
        <v>1811.9199999999998</v>
      </c>
      <c r="AA45" s="300">
        <f t="shared" si="7"/>
        <v>0</v>
      </c>
      <c r="AB45" s="211">
        <f t="shared" si="13"/>
        <v>0</v>
      </c>
      <c r="AC45" s="210" t="str">
        <f t="shared" si="14"/>
        <v>A</v>
      </c>
    </row>
    <row r="46" spans="1:29" ht="42.75" x14ac:dyDescent="0.25">
      <c r="A46" s="51">
        <v>363</v>
      </c>
      <c r="B46" s="77">
        <v>3114</v>
      </c>
      <c r="C46" s="193">
        <v>70836418</v>
      </c>
      <c r="D46" s="90" t="s">
        <v>81</v>
      </c>
      <c r="E46" s="139">
        <v>5406.1399999999985</v>
      </c>
      <c r="F46" s="140">
        <v>360.76799999999997</v>
      </c>
      <c r="G46" s="148">
        <v>100</v>
      </c>
      <c r="H46" s="142">
        <v>290.55999999999995</v>
      </c>
      <c r="I46" s="296"/>
      <c r="J46" s="276"/>
      <c r="K46" s="276"/>
      <c r="L46" s="285">
        <v>103.07</v>
      </c>
      <c r="M46" s="345"/>
      <c r="N46" s="347"/>
      <c r="O46" s="323"/>
      <c r="P46" s="278"/>
      <c r="Q46" s="116">
        <f t="shared" si="8"/>
        <v>5509.2099999999982</v>
      </c>
      <c r="R46" s="176">
        <f t="shared" si="9"/>
        <v>360.76799999999997</v>
      </c>
      <c r="S46" s="117">
        <f t="shared" si="10"/>
        <v>100</v>
      </c>
      <c r="T46" s="251">
        <f t="shared" si="11"/>
        <v>290.55999999999995</v>
      </c>
      <c r="U46" s="227">
        <v>2</v>
      </c>
      <c r="V46" s="181"/>
      <c r="W46" s="237">
        <v>0</v>
      </c>
      <c r="X46" s="181"/>
      <c r="Y46" s="122"/>
      <c r="Z46" s="121">
        <f t="shared" si="12"/>
        <v>103.07</v>
      </c>
      <c r="AA46" s="300">
        <f t="shared" si="7"/>
        <v>0</v>
      </c>
      <c r="AB46" s="211">
        <f t="shared" si="13"/>
        <v>0</v>
      </c>
      <c r="AC46" s="210" t="str">
        <f t="shared" si="14"/>
        <v>A</v>
      </c>
    </row>
    <row r="47" spans="1:29" ht="39.75" customHeight="1" x14ac:dyDescent="0.25">
      <c r="A47" s="51">
        <v>346</v>
      </c>
      <c r="B47" s="76">
        <v>3114</v>
      </c>
      <c r="C47" s="193">
        <v>48623733</v>
      </c>
      <c r="D47" s="90" t="s">
        <v>103</v>
      </c>
      <c r="E47" s="139">
        <v>5734.99</v>
      </c>
      <c r="F47" s="140">
        <v>572.09699999999998</v>
      </c>
      <c r="G47" s="148">
        <v>0</v>
      </c>
      <c r="H47" s="142">
        <v>473.22</v>
      </c>
      <c r="I47" s="296"/>
      <c r="J47" s="276"/>
      <c r="K47" s="276"/>
      <c r="L47" s="285">
        <v>135.88999999999999</v>
      </c>
      <c r="M47" s="345"/>
      <c r="N47" s="345"/>
      <c r="O47" s="346"/>
      <c r="P47" s="278"/>
      <c r="Q47" s="116">
        <f t="shared" si="8"/>
        <v>5870.88</v>
      </c>
      <c r="R47" s="176">
        <f t="shared" si="9"/>
        <v>572.09699999999998</v>
      </c>
      <c r="S47" s="117">
        <f t="shared" si="10"/>
        <v>0</v>
      </c>
      <c r="T47" s="251">
        <f t="shared" si="11"/>
        <v>473.22</v>
      </c>
      <c r="U47" s="227">
        <v>3</v>
      </c>
      <c r="V47" s="181"/>
      <c r="W47" s="237">
        <v>714</v>
      </c>
      <c r="X47" s="181"/>
      <c r="Y47" s="122"/>
      <c r="Z47" s="121">
        <f t="shared" si="12"/>
        <v>135.88999999999999</v>
      </c>
      <c r="AA47" s="300">
        <f t="shared" si="7"/>
        <v>0</v>
      </c>
      <c r="AB47" s="211">
        <f t="shared" si="13"/>
        <v>0</v>
      </c>
      <c r="AC47" s="210" t="str">
        <f t="shared" si="14"/>
        <v>A</v>
      </c>
    </row>
    <row r="48" spans="1:29" ht="28.5" x14ac:dyDescent="0.25">
      <c r="A48" s="51">
        <v>349</v>
      </c>
      <c r="B48" s="77">
        <v>3133</v>
      </c>
      <c r="C48" s="193">
        <v>48623741</v>
      </c>
      <c r="D48" s="90" t="s">
        <v>27</v>
      </c>
      <c r="E48" s="139">
        <v>8224.1</v>
      </c>
      <c r="F48" s="140">
        <v>707.80200000000002</v>
      </c>
      <c r="G48" s="148">
        <v>98</v>
      </c>
      <c r="H48" s="142">
        <v>586.46</v>
      </c>
      <c r="I48" s="296"/>
      <c r="J48" s="276"/>
      <c r="K48" s="276"/>
      <c r="L48" s="285"/>
      <c r="M48" s="345"/>
      <c r="N48" s="345"/>
      <c r="O48" s="346"/>
      <c r="P48" s="278"/>
      <c r="Q48" s="116">
        <f t="shared" si="8"/>
        <v>8224.1</v>
      </c>
      <c r="R48" s="176">
        <f t="shared" si="9"/>
        <v>707.80200000000002</v>
      </c>
      <c r="S48" s="117">
        <f t="shared" si="10"/>
        <v>98</v>
      </c>
      <c r="T48" s="251">
        <f t="shared" si="11"/>
        <v>586.46</v>
      </c>
      <c r="U48" s="227">
        <v>3</v>
      </c>
      <c r="V48" s="181"/>
      <c r="W48" s="237">
        <v>0</v>
      </c>
      <c r="X48" s="181"/>
      <c r="Y48" s="122"/>
      <c r="Z48" s="121">
        <f t="shared" si="12"/>
        <v>0</v>
      </c>
      <c r="AA48" s="300">
        <f t="shared" si="7"/>
        <v>0</v>
      </c>
      <c r="AB48" s="211">
        <f t="shared" si="13"/>
        <v>0</v>
      </c>
      <c r="AC48" s="210" t="str">
        <f t="shared" si="14"/>
        <v/>
      </c>
    </row>
    <row r="49" spans="1:29" ht="29.25" thickBot="1" x14ac:dyDescent="0.3">
      <c r="A49" s="83">
        <v>358</v>
      </c>
      <c r="B49" s="102">
        <v>3114</v>
      </c>
      <c r="C49" s="194">
        <v>70836469</v>
      </c>
      <c r="D49" s="98" t="s">
        <v>87</v>
      </c>
      <c r="E49" s="158">
        <v>1655.28</v>
      </c>
      <c r="F49" s="159">
        <v>147.279</v>
      </c>
      <c r="G49" s="160">
        <v>0</v>
      </c>
      <c r="H49" s="161">
        <v>117.82000000000001</v>
      </c>
      <c r="I49" s="365"/>
      <c r="J49" s="295"/>
      <c r="K49" s="295"/>
      <c r="L49" s="289">
        <v>96.03</v>
      </c>
      <c r="M49" s="366"/>
      <c r="N49" s="366"/>
      <c r="O49" s="367"/>
      <c r="P49" s="363"/>
      <c r="Q49" s="223">
        <f t="shared" si="8"/>
        <v>1751.31</v>
      </c>
      <c r="R49" s="178">
        <f t="shared" si="9"/>
        <v>147.279</v>
      </c>
      <c r="S49" s="124">
        <f t="shared" si="10"/>
        <v>0</v>
      </c>
      <c r="T49" s="254">
        <f t="shared" si="11"/>
        <v>117.82000000000001</v>
      </c>
      <c r="U49" s="227">
        <v>1.5</v>
      </c>
      <c r="V49" s="183"/>
      <c r="W49" s="237">
        <v>8</v>
      </c>
      <c r="X49" s="183"/>
      <c r="Y49" s="122"/>
      <c r="Z49" s="255">
        <f t="shared" si="12"/>
        <v>96.03</v>
      </c>
      <c r="AA49" s="305">
        <f t="shared" si="7"/>
        <v>0</v>
      </c>
      <c r="AB49" s="256">
        <f t="shared" si="13"/>
        <v>0</v>
      </c>
      <c r="AC49" s="210" t="str">
        <f t="shared" si="14"/>
        <v>A</v>
      </c>
    </row>
    <row r="50" spans="1:29" ht="28.5" x14ac:dyDescent="0.25">
      <c r="A50" s="103">
        <v>367</v>
      </c>
      <c r="B50" s="104">
        <v>3121</v>
      </c>
      <c r="C50" s="201">
        <v>60884703</v>
      </c>
      <c r="D50" s="100" t="s">
        <v>28</v>
      </c>
      <c r="E50" s="162">
        <v>6878.9529999999995</v>
      </c>
      <c r="F50" s="163">
        <v>581.68299999999999</v>
      </c>
      <c r="G50" s="152">
        <v>0</v>
      </c>
      <c r="H50" s="164">
        <v>465.34</v>
      </c>
      <c r="I50" s="355"/>
      <c r="J50" s="293"/>
      <c r="K50" s="291"/>
      <c r="L50" s="287">
        <v>130.84</v>
      </c>
      <c r="M50" s="356"/>
      <c r="N50" s="356"/>
      <c r="O50" s="357"/>
      <c r="P50" s="278"/>
      <c r="Q50" s="116">
        <f t="shared" si="8"/>
        <v>7009.7929999999997</v>
      </c>
      <c r="R50" s="177">
        <f t="shared" si="9"/>
        <v>581.68299999999999</v>
      </c>
      <c r="S50" s="120">
        <f t="shared" si="10"/>
        <v>0</v>
      </c>
      <c r="T50" s="251">
        <f t="shared" si="11"/>
        <v>465.34</v>
      </c>
      <c r="U50" s="228">
        <v>5</v>
      </c>
      <c r="V50" s="184"/>
      <c r="W50" s="238">
        <v>14.95</v>
      </c>
      <c r="X50" s="184"/>
      <c r="Y50" s="122"/>
      <c r="Z50" s="119">
        <f t="shared" si="12"/>
        <v>130.84</v>
      </c>
      <c r="AA50" s="307">
        <f t="shared" si="7"/>
        <v>0</v>
      </c>
      <c r="AB50" s="120">
        <f t="shared" si="13"/>
        <v>0</v>
      </c>
      <c r="AC50" s="210" t="str">
        <f t="shared" si="14"/>
        <v>A</v>
      </c>
    </row>
    <row r="51" spans="1:29" x14ac:dyDescent="0.25">
      <c r="A51" s="55">
        <v>368</v>
      </c>
      <c r="B51" s="53">
        <v>3121</v>
      </c>
      <c r="C51" s="202">
        <v>60884762</v>
      </c>
      <c r="D51" s="90" t="s">
        <v>29</v>
      </c>
      <c r="E51" s="146">
        <v>3557.8999999999996</v>
      </c>
      <c r="F51" s="147">
        <v>520.423</v>
      </c>
      <c r="G51" s="148">
        <v>0</v>
      </c>
      <c r="H51" s="149">
        <v>416.34</v>
      </c>
      <c r="I51" s="296"/>
      <c r="J51" s="276"/>
      <c r="K51" s="276"/>
      <c r="L51" s="285">
        <v>74.290000000000006</v>
      </c>
      <c r="M51" s="345"/>
      <c r="N51" s="347"/>
      <c r="O51" s="323"/>
      <c r="P51" s="278"/>
      <c r="Q51" s="116">
        <f t="shared" si="8"/>
        <v>3632.1899999999996</v>
      </c>
      <c r="R51" s="176">
        <f t="shared" si="9"/>
        <v>520.423</v>
      </c>
      <c r="S51" s="117">
        <f t="shared" si="10"/>
        <v>0</v>
      </c>
      <c r="T51" s="251">
        <f t="shared" si="11"/>
        <v>416.34</v>
      </c>
      <c r="U51" s="231">
        <v>5</v>
      </c>
      <c r="V51" s="181"/>
      <c r="W51" s="241">
        <v>15.84</v>
      </c>
      <c r="X51" s="181"/>
      <c r="Y51" s="122"/>
      <c r="Z51" s="121">
        <f t="shared" si="12"/>
        <v>74.290000000000006</v>
      </c>
      <c r="AA51" s="300">
        <f t="shared" si="7"/>
        <v>0</v>
      </c>
      <c r="AB51" s="211">
        <f t="shared" si="13"/>
        <v>0</v>
      </c>
      <c r="AC51" s="210" t="str">
        <f t="shared" si="14"/>
        <v>A</v>
      </c>
    </row>
    <row r="52" spans="1:29" ht="28.5" x14ac:dyDescent="0.25">
      <c r="A52" s="52">
        <v>371</v>
      </c>
      <c r="B52" s="54">
        <v>3122</v>
      </c>
      <c r="C52" s="202">
        <v>60884711</v>
      </c>
      <c r="D52" s="98" t="s">
        <v>30</v>
      </c>
      <c r="E52" s="146">
        <v>5295.8300000000008</v>
      </c>
      <c r="F52" s="147">
        <v>234.24700000000001</v>
      </c>
      <c r="G52" s="148">
        <v>40.03</v>
      </c>
      <c r="H52" s="149">
        <v>0</v>
      </c>
      <c r="I52" s="348"/>
      <c r="J52" s="276"/>
      <c r="K52" s="276"/>
      <c r="L52" s="285">
        <v>146.99</v>
      </c>
      <c r="M52" s="345"/>
      <c r="N52" s="347"/>
      <c r="O52" s="323"/>
      <c r="P52" s="278"/>
      <c r="Q52" s="116">
        <f t="shared" si="8"/>
        <v>5442.8200000000006</v>
      </c>
      <c r="R52" s="176">
        <f t="shared" si="9"/>
        <v>234.24700000000001</v>
      </c>
      <c r="S52" s="117">
        <f t="shared" si="10"/>
        <v>40.03</v>
      </c>
      <c r="T52" s="251">
        <f t="shared" si="11"/>
        <v>0</v>
      </c>
      <c r="U52" s="231">
        <v>5</v>
      </c>
      <c r="V52" s="181"/>
      <c r="W52" s="241">
        <v>51</v>
      </c>
      <c r="X52" s="181"/>
      <c r="Y52" s="122"/>
      <c r="Z52" s="121">
        <f t="shared" si="12"/>
        <v>146.99</v>
      </c>
      <c r="AA52" s="300">
        <f t="shared" si="7"/>
        <v>0</v>
      </c>
      <c r="AB52" s="211">
        <f t="shared" si="13"/>
        <v>0</v>
      </c>
      <c r="AC52" s="210" t="str">
        <f t="shared" si="14"/>
        <v>A</v>
      </c>
    </row>
    <row r="53" spans="1:29" ht="39.6" customHeight="1" x14ac:dyDescent="0.25">
      <c r="A53" s="55">
        <v>370</v>
      </c>
      <c r="B53" s="57">
        <v>3122</v>
      </c>
      <c r="C53" s="202">
        <v>60884746</v>
      </c>
      <c r="D53" s="90" t="s">
        <v>31</v>
      </c>
      <c r="E53" s="146">
        <v>5716.5700000000006</v>
      </c>
      <c r="F53" s="147">
        <v>771.77799999999991</v>
      </c>
      <c r="G53" s="148">
        <v>710</v>
      </c>
      <c r="H53" s="149">
        <v>617.41</v>
      </c>
      <c r="I53" s="296">
        <v>240.5</v>
      </c>
      <c r="J53" s="276">
        <v>240.6</v>
      </c>
      <c r="K53" s="276"/>
      <c r="L53" s="285">
        <v>328.76</v>
      </c>
      <c r="M53" s="345"/>
      <c r="N53" s="347"/>
      <c r="O53" s="323"/>
      <c r="P53" s="278"/>
      <c r="Q53" s="116">
        <f t="shared" si="8"/>
        <v>6526.4300000000012</v>
      </c>
      <c r="R53" s="176">
        <f t="shared" si="9"/>
        <v>771.77799999999991</v>
      </c>
      <c r="S53" s="117">
        <f t="shared" si="10"/>
        <v>710</v>
      </c>
      <c r="T53" s="251">
        <f t="shared" si="11"/>
        <v>617.41</v>
      </c>
      <c r="U53" s="231">
        <v>6</v>
      </c>
      <c r="V53" s="181"/>
      <c r="W53" s="241">
        <f>361.9+178.5</f>
        <v>540.4</v>
      </c>
      <c r="X53" s="181">
        <v>178.5</v>
      </c>
      <c r="Y53" s="122"/>
      <c r="Z53" s="121">
        <f t="shared" si="12"/>
        <v>809.86</v>
      </c>
      <c r="AA53" s="300">
        <f t="shared" si="7"/>
        <v>0</v>
      </c>
      <c r="AB53" s="211">
        <f t="shared" si="13"/>
        <v>0</v>
      </c>
      <c r="AC53" s="210" t="str">
        <f t="shared" si="14"/>
        <v>A</v>
      </c>
    </row>
    <row r="54" spans="1:29" ht="42.75" x14ac:dyDescent="0.25">
      <c r="A54" s="55">
        <v>454</v>
      </c>
      <c r="B54" s="57">
        <v>3127</v>
      </c>
      <c r="C54" s="202">
        <v>75137011</v>
      </c>
      <c r="D54" s="92" t="s">
        <v>32</v>
      </c>
      <c r="E54" s="146">
        <v>21289.809999999998</v>
      </c>
      <c r="F54" s="147">
        <v>7783.5269999999991</v>
      </c>
      <c r="G54" s="148">
        <v>0</v>
      </c>
      <c r="H54" s="149">
        <v>6437.37</v>
      </c>
      <c r="I54" s="359"/>
      <c r="J54" s="276">
        <v>638.4</v>
      </c>
      <c r="K54" s="276"/>
      <c r="L54" s="285">
        <v>197.85</v>
      </c>
      <c r="M54" s="345"/>
      <c r="N54" s="347">
        <v>463</v>
      </c>
      <c r="O54" s="323"/>
      <c r="P54" s="278"/>
      <c r="Q54" s="116">
        <f t="shared" si="8"/>
        <v>22126.059999999998</v>
      </c>
      <c r="R54" s="176">
        <f t="shared" si="9"/>
        <v>7783.5269999999991</v>
      </c>
      <c r="S54" s="117">
        <f t="shared" si="10"/>
        <v>463</v>
      </c>
      <c r="T54" s="251">
        <f t="shared" si="11"/>
        <v>6437.37</v>
      </c>
      <c r="U54" s="229">
        <v>6</v>
      </c>
      <c r="V54" s="181"/>
      <c r="W54" s="239">
        <f>989.3+473.6</f>
        <v>1462.9</v>
      </c>
      <c r="X54" s="181">
        <v>473.6</v>
      </c>
      <c r="Y54" s="125"/>
      <c r="Z54" s="121">
        <f t="shared" si="12"/>
        <v>836.25</v>
      </c>
      <c r="AA54" s="300">
        <f t="shared" si="7"/>
        <v>463</v>
      </c>
      <c r="AB54" s="211">
        <f t="shared" si="13"/>
        <v>0</v>
      </c>
      <c r="AC54" s="210" t="str">
        <f t="shared" si="14"/>
        <v>A</v>
      </c>
    </row>
    <row r="55" spans="1:29" ht="43.5" x14ac:dyDescent="0.25">
      <c r="A55" s="55">
        <v>372</v>
      </c>
      <c r="B55" s="57">
        <v>3127</v>
      </c>
      <c r="C55" s="202">
        <v>60884690</v>
      </c>
      <c r="D55" s="99" t="s">
        <v>96</v>
      </c>
      <c r="E55" s="146">
        <v>11678.140000000001</v>
      </c>
      <c r="F55" s="147">
        <v>1733.6410000000001</v>
      </c>
      <c r="G55" s="148">
        <v>586</v>
      </c>
      <c r="H55" s="149">
        <v>1389.1599999999999</v>
      </c>
      <c r="I55" s="359">
        <v>-520</v>
      </c>
      <c r="J55" s="276">
        <v>234.3</v>
      </c>
      <c r="K55" s="276">
        <v>52.5</v>
      </c>
      <c r="L55" s="285">
        <v>93.1</v>
      </c>
      <c r="M55" s="345">
        <v>19.899999999999999</v>
      </c>
      <c r="N55" s="347">
        <v>520</v>
      </c>
      <c r="O55" s="323"/>
      <c r="P55" s="278">
        <v>19.899999999999999</v>
      </c>
      <c r="Q55" s="116">
        <f t="shared" si="8"/>
        <v>11557.94</v>
      </c>
      <c r="R55" s="176">
        <f t="shared" si="9"/>
        <v>1753.5410000000002</v>
      </c>
      <c r="S55" s="117">
        <f t="shared" si="10"/>
        <v>1106</v>
      </c>
      <c r="T55" s="251">
        <f t="shared" si="11"/>
        <v>1409.06</v>
      </c>
      <c r="U55" s="232">
        <v>6</v>
      </c>
      <c r="V55" s="181"/>
      <c r="W55" s="242">
        <f>373+173.8</f>
        <v>546.79999999999995</v>
      </c>
      <c r="X55" s="181">
        <v>173.8</v>
      </c>
      <c r="Y55" s="122"/>
      <c r="Z55" s="121">
        <f t="shared" si="12"/>
        <v>-120.19999999999999</v>
      </c>
      <c r="AA55" s="300">
        <f t="shared" si="7"/>
        <v>520</v>
      </c>
      <c r="AB55" s="211">
        <f t="shared" si="13"/>
        <v>19.899999999999999</v>
      </c>
      <c r="AC55" s="210" t="str">
        <f t="shared" si="14"/>
        <v>A</v>
      </c>
    </row>
    <row r="56" spans="1:29" ht="33" customHeight="1" x14ac:dyDescent="0.25">
      <c r="A56" s="55">
        <v>381</v>
      </c>
      <c r="B56" s="57">
        <v>3114</v>
      </c>
      <c r="C56" s="202">
        <v>70152497</v>
      </c>
      <c r="D56" s="90" t="s">
        <v>33</v>
      </c>
      <c r="E56" s="146">
        <v>2888.84</v>
      </c>
      <c r="F56" s="147">
        <v>18.187000000000001</v>
      </c>
      <c r="G56" s="148">
        <v>0</v>
      </c>
      <c r="H56" s="149">
        <v>14.540000000000001</v>
      </c>
      <c r="I56" s="296"/>
      <c r="J56" s="276"/>
      <c r="K56" s="276"/>
      <c r="L56" s="285">
        <v>87.11</v>
      </c>
      <c r="M56" s="345"/>
      <c r="N56" s="347"/>
      <c r="O56" s="323"/>
      <c r="P56" s="278"/>
      <c r="Q56" s="116">
        <f t="shared" si="8"/>
        <v>2975.9500000000003</v>
      </c>
      <c r="R56" s="176">
        <f t="shared" si="9"/>
        <v>18.187000000000001</v>
      </c>
      <c r="S56" s="117">
        <f t="shared" si="10"/>
        <v>0</v>
      </c>
      <c r="T56" s="251">
        <f t="shared" si="11"/>
        <v>14.540000000000001</v>
      </c>
      <c r="U56" s="232">
        <v>1.5</v>
      </c>
      <c r="V56" s="181"/>
      <c r="W56" s="242">
        <v>6</v>
      </c>
      <c r="X56" s="181"/>
      <c r="Y56" s="122"/>
      <c r="Z56" s="121">
        <f t="shared" si="12"/>
        <v>87.11</v>
      </c>
      <c r="AA56" s="300">
        <f t="shared" si="7"/>
        <v>0</v>
      </c>
      <c r="AB56" s="211">
        <f t="shared" si="13"/>
        <v>0</v>
      </c>
      <c r="AC56" s="210" t="str">
        <f t="shared" si="14"/>
        <v>A</v>
      </c>
    </row>
    <row r="57" spans="1:29" ht="28.5" x14ac:dyDescent="0.25">
      <c r="A57" s="55">
        <v>379</v>
      </c>
      <c r="B57" s="57">
        <v>3114</v>
      </c>
      <c r="C57" s="202">
        <v>70152501</v>
      </c>
      <c r="D57" s="90" t="s">
        <v>34</v>
      </c>
      <c r="E57" s="146">
        <v>1028.72</v>
      </c>
      <c r="F57" s="147">
        <v>63.024000000000001</v>
      </c>
      <c r="G57" s="148">
        <v>80</v>
      </c>
      <c r="H57" s="149">
        <v>50.410000000000004</v>
      </c>
      <c r="I57" s="296"/>
      <c r="J57" s="276"/>
      <c r="K57" s="276"/>
      <c r="L57" s="285">
        <v>23.23</v>
      </c>
      <c r="M57" s="345">
        <v>5.08</v>
      </c>
      <c r="N57" s="345"/>
      <c r="O57" s="346"/>
      <c r="P57" s="278">
        <v>5.08</v>
      </c>
      <c r="Q57" s="116">
        <f t="shared" si="8"/>
        <v>1057.03</v>
      </c>
      <c r="R57" s="176">
        <f t="shared" si="9"/>
        <v>68.103999999999999</v>
      </c>
      <c r="S57" s="117">
        <f t="shared" si="10"/>
        <v>80</v>
      </c>
      <c r="T57" s="251">
        <f t="shared" si="11"/>
        <v>55.49</v>
      </c>
      <c r="U57" s="232">
        <v>1.5</v>
      </c>
      <c r="V57" s="181"/>
      <c r="W57" s="242">
        <v>0</v>
      </c>
      <c r="X57" s="181"/>
      <c r="Y57" s="122"/>
      <c r="Z57" s="121">
        <f t="shared" si="12"/>
        <v>28.310000000000002</v>
      </c>
      <c r="AA57" s="300">
        <f t="shared" si="7"/>
        <v>0</v>
      </c>
      <c r="AB57" s="211">
        <f t="shared" si="13"/>
        <v>5.08</v>
      </c>
      <c r="AC57" s="210" t="str">
        <f t="shared" si="14"/>
        <v>A</v>
      </c>
    </row>
    <row r="58" spans="1:29" ht="28.5" x14ac:dyDescent="0.25">
      <c r="A58" s="55">
        <v>374</v>
      </c>
      <c r="B58" s="57">
        <v>3133</v>
      </c>
      <c r="C58" s="202">
        <v>60884681</v>
      </c>
      <c r="D58" s="90" t="s">
        <v>43</v>
      </c>
      <c r="E58" s="146">
        <v>3256.04</v>
      </c>
      <c r="F58" s="147">
        <v>263.34199999999998</v>
      </c>
      <c r="G58" s="148">
        <v>0</v>
      </c>
      <c r="H58" s="149">
        <v>210.67000000000002</v>
      </c>
      <c r="I58" s="296"/>
      <c r="J58" s="276"/>
      <c r="K58" s="276"/>
      <c r="L58" s="285"/>
      <c r="M58" s="345"/>
      <c r="N58" s="345"/>
      <c r="O58" s="346"/>
      <c r="P58" s="278"/>
      <c r="Q58" s="116">
        <f t="shared" si="8"/>
        <v>3256.04</v>
      </c>
      <c r="R58" s="176">
        <f t="shared" si="9"/>
        <v>263.34199999999998</v>
      </c>
      <c r="S58" s="117">
        <f t="shared" si="10"/>
        <v>0</v>
      </c>
      <c r="T58" s="251">
        <f t="shared" si="11"/>
        <v>210.67000000000002</v>
      </c>
      <c r="U58" s="232">
        <v>3</v>
      </c>
      <c r="V58" s="181"/>
      <c r="W58" s="242">
        <v>0</v>
      </c>
      <c r="X58" s="181"/>
      <c r="Y58" s="122"/>
      <c r="Z58" s="121">
        <f t="shared" si="12"/>
        <v>0</v>
      </c>
      <c r="AA58" s="300">
        <f t="shared" si="7"/>
        <v>0</v>
      </c>
      <c r="AB58" s="211">
        <f t="shared" si="13"/>
        <v>0</v>
      </c>
      <c r="AC58" s="210" t="str">
        <f t="shared" si="14"/>
        <v/>
      </c>
    </row>
    <row r="59" spans="1:29" ht="38.450000000000003" customHeight="1" thickBot="1" x14ac:dyDescent="0.3">
      <c r="A59" s="56">
        <v>380</v>
      </c>
      <c r="B59" s="58">
        <v>3133</v>
      </c>
      <c r="C59" s="203">
        <v>70835144</v>
      </c>
      <c r="D59" s="97" t="s">
        <v>146</v>
      </c>
      <c r="E59" s="165">
        <v>9012.010000000002</v>
      </c>
      <c r="F59" s="166">
        <v>453.142</v>
      </c>
      <c r="G59" s="167">
        <v>443.06</v>
      </c>
      <c r="H59" s="168">
        <v>392.13</v>
      </c>
      <c r="I59" s="351"/>
      <c r="J59" s="295"/>
      <c r="K59" s="290"/>
      <c r="L59" s="288"/>
      <c r="M59" s="352"/>
      <c r="N59" s="352"/>
      <c r="O59" s="353"/>
      <c r="P59" s="354"/>
      <c r="Q59" s="123">
        <f t="shared" si="8"/>
        <v>9012.010000000002</v>
      </c>
      <c r="R59" s="179">
        <f t="shared" si="9"/>
        <v>453.142</v>
      </c>
      <c r="S59" s="124">
        <f t="shared" si="10"/>
        <v>443.06</v>
      </c>
      <c r="T59" s="252">
        <f t="shared" si="11"/>
        <v>392.13</v>
      </c>
      <c r="U59" s="232">
        <v>3</v>
      </c>
      <c r="V59" s="182"/>
      <c r="W59" s="242">
        <v>3550.8</v>
      </c>
      <c r="X59" s="182"/>
      <c r="Y59" s="122"/>
      <c r="Z59" s="255">
        <f t="shared" si="12"/>
        <v>0</v>
      </c>
      <c r="AA59" s="308">
        <f t="shared" si="7"/>
        <v>0</v>
      </c>
      <c r="AB59" s="256">
        <f t="shared" si="13"/>
        <v>0</v>
      </c>
      <c r="AC59" s="210" t="str">
        <f t="shared" si="14"/>
        <v/>
      </c>
    </row>
    <row r="60" spans="1:29" ht="28.5" x14ac:dyDescent="0.25">
      <c r="A60" s="81">
        <v>409</v>
      </c>
      <c r="B60" s="82">
        <v>3121</v>
      </c>
      <c r="C60" s="199">
        <v>60153393</v>
      </c>
      <c r="D60" s="100" t="s">
        <v>35</v>
      </c>
      <c r="E60" s="169">
        <v>4339.67</v>
      </c>
      <c r="F60" s="170">
        <v>29.182000000000006</v>
      </c>
      <c r="G60" s="155">
        <v>0</v>
      </c>
      <c r="H60" s="171">
        <v>23.340000000000003</v>
      </c>
      <c r="I60" s="355"/>
      <c r="J60" s="293"/>
      <c r="K60" s="291"/>
      <c r="L60" s="287">
        <v>98.4</v>
      </c>
      <c r="M60" s="356">
        <v>2.36</v>
      </c>
      <c r="N60" s="356"/>
      <c r="O60" s="357"/>
      <c r="P60" s="278">
        <v>2.36</v>
      </c>
      <c r="Q60" s="119">
        <f t="shared" si="8"/>
        <v>4440.4299999999994</v>
      </c>
      <c r="R60" s="176">
        <f t="shared" si="9"/>
        <v>31.542000000000005</v>
      </c>
      <c r="S60" s="120">
        <f t="shared" si="10"/>
        <v>0</v>
      </c>
      <c r="T60" s="253">
        <f t="shared" si="11"/>
        <v>25.700000000000003</v>
      </c>
      <c r="U60" s="234">
        <v>5</v>
      </c>
      <c r="V60" s="184"/>
      <c r="W60" s="244">
        <v>23.8</v>
      </c>
      <c r="X60" s="181"/>
      <c r="Y60" s="122"/>
      <c r="Z60" s="119">
        <f t="shared" si="12"/>
        <v>100.76</v>
      </c>
      <c r="AA60" s="306">
        <f t="shared" si="7"/>
        <v>0</v>
      </c>
      <c r="AB60" s="120">
        <f t="shared" si="13"/>
        <v>2.36</v>
      </c>
      <c r="AC60" s="210" t="str">
        <f t="shared" si="14"/>
        <v>A</v>
      </c>
    </row>
    <row r="61" spans="1:29" ht="23.65" customHeight="1" x14ac:dyDescent="0.25">
      <c r="A61" s="51">
        <v>410</v>
      </c>
      <c r="B61" s="76">
        <v>3121</v>
      </c>
      <c r="C61" s="193">
        <v>60153237</v>
      </c>
      <c r="D61" s="90" t="s">
        <v>36</v>
      </c>
      <c r="E61" s="146">
        <v>8977.1200000000008</v>
      </c>
      <c r="F61" s="147">
        <v>1086.2090000000001</v>
      </c>
      <c r="G61" s="148">
        <v>130</v>
      </c>
      <c r="H61" s="149">
        <v>868.94999999999993</v>
      </c>
      <c r="I61" s="296"/>
      <c r="J61" s="276"/>
      <c r="K61" s="276"/>
      <c r="L61" s="285">
        <v>191.55</v>
      </c>
      <c r="M61" s="345"/>
      <c r="N61" s="347"/>
      <c r="O61" s="346"/>
      <c r="P61" s="278"/>
      <c r="Q61" s="116">
        <f t="shared" si="8"/>
        <v>9168.67</v>
      </c>
      <c r="R61" s="176">
        <f t="shared" si="9"/>
        <v>1086.2090000000001</v>
      </c>
      <c r="S61" s="117">
        <f t="shared" si="10"/>
        <v>130</v>
      </c>
      <c r="T61" s="251">
        <f t="shared" si="11"/>
        <v>868.94999999999993</v>
      </c>
      <c r="U61" s="227">
        <v>5</v>
      </c>
      <c r="V61" s="181"/>
      <c r="W61" s="237">
        <v>40.33</v>
      </c>
      <c r="X61" s="181"/>
      <c r="Y61" s="122"/>
      <c r="Z61" s="121">
        <f t="shared" si="12"/>
        <v>191.55</v>
      </c>
      <c r="AA61" s="300">
        <f t="shared" si="7"/>
        <v>0</v>
      </c>
      <c r="AB61" s="211">
        <f t="shared" si="13"/>
        <v>0</v>
      </c>
      <c r="AC61" s="210" t="str">
        <f t="shared" si="14"/>
        <v>A</v>
      </c>
    </row>
    <row r="62" spans="1:29" ht="28.5" x14ac:dyDescent="0.25">
      <c r="A62" s="83">
        <v>413</v>
      </c>
      <c r="B62" s="84">
        <v>3127</v>
      </c>
      <c r="C62" s="193">
        <v>60153245</v>
      </c>
      <c r="D62" s="113" t="s">
        <v>97</v>
      </c>
      <c r="E62" s="146">
        <v>11136.17</v>
      </c>
      <c r="F62" s="147">
        <v>995.39299999999992</v>
      </c>
      <c r="G62" s="148">
        <v>0</v>
      </c>
      <c r="H62" s="149">
        <v>814.19999999999993</v>
      </c>
      <c r="I62" s="296"/>
      <c r="J62" s="276"/>
      <c r="K62" s="276"/>
      <c r="L62" s="285">
        <f>6.54+154.21</f>
        <v>160.75</v>
      </c>
      <c r="M62" s="345"/>
      <c r="N62" s="347"/>
      <c r="O62" s="346"/>
      <c r="P62" s="278"/>
      <c r="Q62" s="116">
        <f t="shared" si="8"/>
        <v>11296.92</v>
      </c>
      <c r="R62" s="176">
        <f t="shared" si="9"/>
        <v>995.39299999999992</v>
      </c>
      <c r="S62" s="117">
        <f t="shared" si="10"/>
        <v>0</v>
      </c>
      <c r="T62" s="251">
        <f t="shared" si="11"/>
        <v>814.19999999999993</v>
      </c>
      <c r="U62" s="227">
        <v>6</v>
      </c>
      <c r="V62" s="181"/>
      <c r="W62" s="237">
        <v>44</v>
      </c>
      <c r="X62" s="181"/>
      <c r="Y62" s="122"/>
      <c r="Z62" s="121">
        <f t="shared" si="12"/>
        <v>160.75</v>
      </c>
      <c r="AA62" s="300">
        <f t="shared" si="7"/>
        <v>0</v>
      </c>
      <c r="AB62" s="211">
        <f t="shared" si="13"/>
        <v>0</v>
      </c>
      <c r="AC62" s="210" t="str">
        <f t="shared" si="14"/>
        <v>A</v>
      </c>
    </row>
    <row r="63" spans="1:29" ht="42.75" x14ac:dyDescent="0.25">
      <c r="A63" s="51">
        <v>418</v>
      </c>
      <c r="B63" s="76">
        <v>3127</v>
      </c>
      <c r="C63" s="193">
        <v>67439918</v>
      </c>
      <c r="D63" s="90" t="s">
        <v>104</v>
      </c>
      <c r="E63" s="146">
        <v>12266.32</v>
      </c>
      <c r="F63" s="147">
        <v>1871.8290000000002</v>
      </c>
      <c r="G63" s="148">
        <v>505</v>
      </c>
      <c r="H63" s="149">
        <v>1545.9199999999998</v>
      </c>
      <c r="I63" s="368"/>
      <c r="J63" s="276"/>
      <c r="K63" s="276"/>
      <c r="L63" s="285">
        <v>545.94000000000005</v>
      </c>
      <c r="M63" s="345"/>
      <c r="N63" s="347"/>
      <c r="O63" s="346"/>
      <c r="P63" s="278"/>
      <c r="Q63" s="116">
        <f t="shared" si="8"/>
        <v>12812.26</v>
      </c>
      <c r="R63" s="176">
        <f t="shared" si="9"/>
        <v>1871.8290000000002</v>
      </c>
      <c r="S63" s="117">
        <f t="shared" si="10"/>
        <v>505</v>
      </c>
      <c r="T63" s="251">
        <f t="shared" si="11"/>
        <v>1545.9199999999998</v>
      </c>
      <c r="U63" s="227">
        <v>6</v>
      </c>
      <c r="V63" s="181"/>
      <c r="W63" s="237">
        <v>78</v>
      </c>
      <c r="X63" s="181"/>
      <c r="Y63" s="122"/>
      <c r="Z63" s="121">
        <f t="shared" si="12"/>
        <v>545.94000000000005</v>
      </c>
      <c r="AA63" s="300">
        <f t="shared" si="7"/>
        <v>0</v>
      </c>
      <c r="AB63" s="211">
        <f t="shared" si="13"/>
        <v>0</v>
      </c>
      <c r="AC63" s="210" t="str">
        <f t="shared" si="14"/>
        <v>A</v>
      </c>
    </row>
    <row r="64" spans="1:29" ht="28.5" x14ac:dyDescent="0.25">
      <c r="A64" s="51">
        <v>419</v>
      </c>
      <c r="B64" s="76">
        <v>3127</v>
      </c>
      <c r="C64" s="193">
        <v>69174415</v>
      </c>
      <c r="D64" s="90" t="s">
        <v>37</v>
      </c>
      <c r="E64" s="146">
        <v>13800.400000000001</v>
      </c>
      <c r="F64" s="147">
        <v>3293.8159999999998</v>
      </c>
      <c r="G64" s="148">
        <v>448.91</v>
      </c>
      <c r="H64" s="149">
        <v>2662.31</v>
      </c>
      <c r="I64" s="359">
        <v>132.6</v>
      </c>
      <c r="J64" s="276">
        <v>710.2</v>
      </c>
      <c r="K64" s="276">
        <v>219.2</v>
      </c>
      <c r="L64" s="285">
        <v>283.23</v>
      </c>
      <c r="M64" s="345"/>
      <c r="N64" s="347"/>
      <c r="O64" s="346"/>
      <c r="P64" s="278"/>
      <c r="Q64" s="116">
        <f t="shared" si="8"/>
        <v>15145.630000000003</v>
      </c>
      <c r="R64" s="176">
        <f t="shared" si="9"/>
        <v>3293.8159999999998</v>
      </c>
      <c r="S64" s="117">
        <f t="shared" si="10"/>
        <v>448.91</v>
      </c>
      <c r="T64" s="251">
        <f t="shared" si="11"/>
        <v>2662.31</v>
      </c>
      <c r="U64" s="227">
        <v>15</v>
      </c>
      <c r="V64" s="181"/>
      <c r="W64" s="237">
        <f>1074.7+98.4+526.9</f>
        <v>1700</v>
      </c>
      <c r="X64" s="181">
        <f>98.4+526.9</f>
        <v>625.29999999999995</v>
      </c>
      <c r="Y64" s="122"/>
      <c r="Z64" s="121">
        <f t="shared" si="12"/>
        <v>1345.23</v>
      </c>
      <c r="AA64" s="300">
        <f t="shared" si="7"/>
        <v>0</v>
      </c>
      <c r="AB64" s="211">
        <f t="shared" si="13"/>
        <v>0</v>
      </c>
      <c r="AC64" s="210" t="str">
        <f t="shared" si="14"/>
        <v>A</v>
      </c>
    </row>
    <row r="65" spans="1:29" ht="42.75" x14ac:dyDescent="0.25">
      <c r="A65" s="51">
        <v>415</v>
      </c>
      <c r="B65" s="76">
        <v>3122</v>
      </c>
      <c r="C65" s="193">
        <v>13582968</v>
      </c>
      <c r="D65" s="113" t="s">
        <v>98</v>
      </c>
      <c r="E65" s="146">
        <v>11450.890000000001</v>
      </c>
      <c r="F65" s="147">
        <v>1782.885</v>
      </c>
      <c r="G65" s="148">
        <v>45</v>
      </c>
      <c r="H65" s="149">
        <v>1426.3</v>
      </c>
      <c r="I65" s="369"/>
      <c r="J65" s="276"/>
      <c r="K65" s="276">
        <v>203.5</v>
      </c>
      <c r="L65" s="285">
        <v>188.46</v>
      </c>
      <c r="M65" s="345"/>
      <c r="N65" s="347">
        <f>1600+650</f>
        <v>2250</v>
      </c>
      <c r="O65" s="346"/>
      <c r="P65" s="278"/>
      <c r="Q65" s="116">
        <f t="shared" si="8"/>
        <v>11842.85</v>
      </c>
      <c r="R65" s="176">
        <f t="shared" si="9"/>
        <v>1782.885</v>
      </c>
      <c r="S65" s="117">
        <f t="shared" si="10"/>
        <v>2295</v>
      </c>
      <c r="T65" s="251">
        <f t="shared" si="11"/>
        <v>1426.3</v>
      </c>
      <c r="U65" s="227">
        <v>6</v>
      </c>
      <c r="V65" s="181"/>
      <c r="W65" s="237">
        <v>0</v>
      </c>
      <c r="X65" s="181"/>
      <c r="Y65" s="122"/>
      <c r="Z65" s="121">
        <f t="shared" si="12"/>
        <v>391.96000000000004</v>
      </c>
      <c r="AA65" s="300">
        <f t="shared" si="7"/>
        <v>2250</v>
      </c>
      <c r="AB65" s="211">
        <f t="shared" si="13"/>
        <v>0</v>
      </c>
      <c r="AC65" s="210" t="str">
        <f t="shared" si="14"/>
        <v>A</v>
      </c>
    </row>
    <row r="66" spans="1:29" ht="32.25" customHeight="1" x14ac:dyDescent="0.25">
      <c r="A66" s="51">
        <v>416</v>
      </c>
      <c r="B66" s="76">
        <v>3127</v>
      </c>
      <c r="C66" s="193">
        <v>60153296</v>
      </c>
      <c r="D66" s="90" t="s">
        <v>62</v>
      </c>
      <c r="E66" s="146">
        <v>19619.71</v>
      </c>
      <c r="F66" s="147">
        <v>4960.607</v>
      </c>
      <c r="G66" s="148">
        <v>651</v>
      </c>
      <c r="H66" s="149">
        <v>4098</v>
      </c>
      <c r="I66" s="369"/>
      <c r="J66" s="276"/>
      <c r="K66" s="276">
        <v>185.1</v>
      </c>
      <c r="L66" s="285">
        <v>139.16</v>
      </c>
      <c r="M66" s="345"/>
      <c r="N66" s="347"/>
      <c r="O66" s="346"/>
      <c r="P66" s="278"/>
      <c r="Q66" s="116">
        <f t="shared" si="8"/>
        <v>19943.969999999998</v>
      </c>
      <c r="R66" s="176">
        <f t="shared" si="9"/>
        <v>4960.607</v>
      </c>
      <c r="S66" s="117">
        <f t="shared" si="10"/>
        <v>651</v>
      </c>
      <c r="T66" s="251">
        <f t="shared" si="11"/>
        <v>4098</v>
      </c>
      <c r="U66" s="227">
        <v>6</v>
      </c>
      <c r="V66" s="181"/>
      <c r="W66" s="237">
        <v>0</v>
      </c>
      <c r="X66" s="181"/>
      <c r="Y66" s="122"/>
      <c r="Z66" s="121">
        <f t="shared" si="12"/>
        <v>324.26</v>
      </c>
      <c r="AA66" s="300">
        <f t="shared" si="7"/>
        <v>0</v>
      </c>
      <c r="AB66" s="211">
        <f t="shared" si="13"/>
        <v>0</v>
      </c>
      <c r="AC66" s="210" t="str">
        <f t="shared" si="14"/>
        <v>A</v>
      </c>
    </row>
    <row r="67" spans="1:29" ht="53.25" customHeight="1" x14ac:dyDescent="0.25">
      <c r="A67" s="106">
        <v>460</v>
      </c>
      <c r="B67" s="192">
        <v>3127</v>
      </c>
      <c r="C67" s="196" t="s">
        <v>113</v>
      </c>
      <c r="D67" s="93" t="s">
        <v>105</v>
      </c>
      <c r="E67" s="146">
        <v>12529.630000000001</v>
      </c>
      <c r="F67" s="147">
        <v>875.43600000000004</v>
      </c>
      <c r="G67" s="148">
        <v>370</v>
      </c>
      <c r="H67" s="149">
        <v>705.52</v>
      </c>
      <c r="I67" s="359"/>
      <c r="J67" s="276"/>
      <c r="K67" s="276">
        <v>58.3</v>
      </c>
      <c r="L67" s="285">
        <v>223.55</v>
      </c>
      <c r="M67" s="370"/>
      <c r="N67" s="347"/>
      <c r="O67" s="346"/>
      <c r="P67" s="371"/>
      <c r="Q67" s="116">
        <f t="shared" si="8"/>
        <v>12811.48</v>
      </c>
      <c r="R67" s="176">
        <f t="shared" si="9"/>
        <v>875.43600000000004</v>
      </c>
      <c r="S67" s="117">
        <f t="shared" si="10"/>
        <v>370</v>
      </c>
      <c r="T67" s="251">
        <f t="shared" si="11"/>
        <v>705.52</v>
      </c>
      <c r="U67" s="227">
        <v>6</v>
      </c>
      <c r="V67" s="181"/>
      <c r="W67" s="237">
        <v>90</v>
      </c>
      <c r="X67" s="181"/>
      <c r="Y67" s="122"/>
      <c r="Z67" s="121">
        <f t="shared" si="12"/>
        <v>281.85000000000002</v>
      </c>
      <c r="AA67" s="300">
        <f t="shared" si="7"/>
        <v>0</v>
      </c>
      <c r="AB67" s="211">
        <f t="shared" si="13"/>
        <v>0</v>
      </c>
      <c r="AC67" s="210" t="str">
        <f t="shared" si="14"/>
        <v>A</v>
      </c>
    </row>
    <row r="68" spans="1:29" ht="28.5" x14ac:dyDescent="0.25">
      <c r="A68" s="51">
        <v>423</v>
      </c>
      <c r="B68" s="76">
        <v>3124</v>
      </c>
      <c r="C68" s="193">
        <v>60154021</v>
      </c>
      <c r="D68" s="90" t="s">
        <v>99</v>
      </c>
      <c r="E68" s="146">
        <v>5604.86</v>
      </c>
      <c r="F68" s="147">
        <v>459.56600000000003</v>
      </c>
      <c r="G68" s="148">
        <v>0</v>
      </c>
      <c r="H68" s="149">
        <v>367.65</v>
      </c>
      <c r="I68" s="359"/>
      <c r="J68" s="276"/>
      <c r="K68" s="276">
        <v>-9.6999999999999993</v>
      </c>
      <c r="L68" s="285">
        <v>119.56</v>
      </c>
      <c r="M68" s="345"/>
      <c r="N68" s="347"/>
      <c r="O68" s="346"/>
      <c r="P68" s="278"/>
      <c r="Q68" s="116">
        <f t="shared" si="8"/>
        <v>5714.72</v>
      </c>
      <c r="R68" s="176">
        <f t="shared" si="9"/>
        <v>459.56600000000003</v>
      </c>
      <c r="S68" s="117">
        <f t="shared" si="10"/>
        <v>0</v>
      </c>
      <c r="T68" s="251">
        <f t="shared" si="11"/>
        <v>367.65</v>
      </c>
      <c r="U68" s="227">
        <v>4</v>
      </c>
      <c r="V68" s="181"/>
      <c r="W68" s="237">
        <v>200</v>
      </c>
      <c r="X68" s="181"/>
      <c r="Y68" s="122"/>
      <c r="Z68" s="121">
        <f t="shared" si="12"/>
        <v>109.86</v>
      </c>
      <c r="AA68" s="300">
        <f t="shared" si="7"/>
        <v>0</v>
      </c>
      <c r="AB68" s="211">
        <f t="shared" si="13"/>
        <v>0</v>
      </c>
      <c r="AC68" s="210" t="str">
        <f t="shared" si="14"/>
        <v>A</v>
      </c>
    </row>
    <row r="69" spans="1:29" x14ac:dyDescent="0.25">
      <c r="A69" s="51">
        <v>425</v>
      </c>
      <c r="B69" s="76">
        <v>3112</v>
      </c>
      <c r="C69" s="193">
        <v>60153041</v>
      </c>
      <c r="D69" s="90" t="s">
        <v>82</v>
      </c>
      <c r="E69" s="146">
        <v>2358.71</v>
      </c>
      <c r="F69" s="147">
        <v>131.91</v>
      </c>
      <c r="G69" s="148">
        <v>0</v>
      </c>
      <c r="H69" s="149">
        <v>120.88</v>
      </c>
      <c r="I69" s="296"/>
      <c r="J69" s="276"/>
      <c r="K69" s="276"/>
      <c r="L69" s="285"/>
      <c r="M69" s="345"/>
      <c r="N69" s="347"/>
      <c r="O69" s="346"/>
      <c r="P69" s="278"/>
      <c r="Q69" s="116">
        <f t="shared" si="8"/>
        <v>2358.71</v>
      </c>
      <c r="R69" s="176">
        <f t="shared" si="9"/>
        <v>131.91</v>
      </c>
      <c r="S69" s="117">
        <f t="shared" si="10"/>
        <v>0</v>
      </c>
      <c r="T69" s="251">
        <f t="shared" si="11"/>
        <v>120.88</v>
      </c>
      <c r="U69" s="227">
        <v>1.5</v>
      </c>
      <c r="V69" s="181"/>
      <c r="W69" s="237">
        <v>0</v>
      </c>
      <c r="X69" s="181"/>
      <c r="Y69" s="122"/>
      <c r="Z69" s="121">
        <f t="shared" si="12"/>
        <v>0</v>
      </c>
      <c r="AA69" s="300">
        <f t="shared" si="7"/>
        <v>0</v>
      </c>
      <c r="AB69" s="211">
        <f t="shared" si="13"/>
        <v>0</v>
      </c>
      <c r="AC69" s="210" t="str">
        <f t="shared" si="14"/>
        <v/>
      </c>
    </row>
    <row r="70" spans="1:29" ht="28.5" x14ac:dyDescent="0.25">
      <c r="A70" s="51">
        <v>433</v>
      </c>
      <c r="B70" s="76">
        <v>3114</v>
      </c>
      <c r="C70" s="193">
        <v>70842116</v>
      </c>
      <c r="D70" s="90" t="s">
        <v>120</v>
      </c>
      <c r="E70" s="146">
        <v>1079.8000000000002</v>
      </c>
      <c r="F70" s="147">
        <v>0</v>
      </c>
      <c r="G70" s="148">
        <v>0</v>
      </c>
      <c r="H70" s="149">
        <v>0</v>
      </c>
      <c r="I70" s="296"/>
      <c r="J70" s="276"/>
      <c r="K70" s="276"/>
      <c r="L70" s="285">
        <v>18.87</v>
      </c>
      <c r="M70" s="345"/>
      <c r="N70" s="347"/>
      <c r="O70" s="346"/>
      <c r="P70" s="278"/>
      <c r="Q70" s="116">
        <f t="shared" ref="Q70:Q77" si="15">SUM(E70,I70:M70)</f>
        <v>1098.67</v>
      </c>
      <c r="R70" s="176">
        <f t="shared" ref="R70:R77" si="16">F70+M70</f>
        <v>0</v>
      </c>
      <c r="S70" s="117">
        <f t="shared" ref="S70:S77" si="17">G70+N70+O70</f>
        <v>0</v>
      </c>
      <c r="T70" s="251">
        <f t="shared" ref="T70:T77" si="18">H70+P70</f>
        <v>0</v>
      </c>
      <c r="U70" s="227">
        <v>1.5</v>
      </c>
      <c r="V70" s="181"/>
      <c r="W70" s="237">
        <v>5</v>
      </c>
      <c r="X70" s="181"/>
      <c r="Y70" s="122"/>
      <c r="Z70" s="121">
        <f t="shared" ref="Z70:Z77" si="19">SUM(I70:M70)</f>
        <v>18.87</v>
      </c>
      <c r="AA70" s="300">
        <f t="shared" si="7"/>
        <v>0</v>
      </c>
      <c r="AB70" s="211">
        <f t="shared" ref="AB70:AB77" si="20">P70</f>
        <v>0</v>
      </c>
      <c r="AC70" s="210" t="str">
        <f t="shared" ref="AC70:AC77" si="21">IF(ABS(Z70)+ABS(AA70)+ABS(AB70)+ABS(V70)+ABS(X70)&gt;0,"A","")</f>
        <v>A</v>
      </c>
    </row>
    <row r="71" spans="1:29" ht="42.75" x14ac:dyDescent="0.25">
      <c r="A71" s="51">
        <v>347</v>
      </c>
      <c r="B71" s="76">
        <v>3114</v>
      </c>
      <c r="C71" s="194">
        <v>48623091</v>
      </c>
      <c r="D71" s="90" t="s">
        <v>38</v>
      </c>
      <c r="E71" s="146">
        <v>2315.08</v>
      </c>
      <c r="F71" s="147">
        <v>226.37799999999999</v>
      </c>
      <c r="G71" s="148">
        <v>0</v>
      </c>
      <c r="H71" s="149">
        <v>182.01</v>
      </c>
      <c r="I71" s="296"/>
      <c r="J71" s="276"/>
      <c r="K71" s="276"/>
      <c r="L71" s="285">
        <v>26.71</v>
      </c>
      <c r="M71" s="345"/>
      <c r="N71" s="347"/>
      <c r="O71" s="346"/>
      <c r="P71" s="278"/>
      <c r="Q71" s="116">
        <f t="shared" si="15"/>
        <v>2341.79</v>
      </c>
      <c r="R71" s="176">
        <f t="shared" si="16"/>
        <v>226.37799999999999</v>
      </c>
      <c r="S71" s="117">
        <f t="shared" si="17"/>
        <v>0</v>
      </c>
      <c r="T71" s="251">
        <f t="shared" si="18"/>
        <v>182.01</v>
      </c>
      <c r="U71" s="227">
        <v>1.5</v>
      </c>
      <c r="V71" s="181"/>
      <c r="W71" s="237">
        <v>0</v>
      </c>
      <c r="X71" s="181"/>
      <c r="Y71" s="122"/>
      <c r="Z71" s="121">
        <f t="shared" si="19"/>
        <v>26.71</v>
      </c>
      <c r="AA71" s="300">
        <f t="shared" ref="AA71:AA77" si="22">O71+N71</f>
        <v>0</v>
      </c>
      <c r="AB71" s="211">
        <f t="shared" si="20"/>
        <v>0</v>
      </c>
      <c r="AC71" s="210" t="str">
        <f t="shared" si="21"/>
        <v>A</v>
      </c>
    </row>
    <row r="72" spans="1:29" ht="30" customHeight="1" x14ac:dyDescent="0.25">
      <c r="A72" s="51">
        <v>436</v>
      </c>
      <c r="B72" s="76">
        <v>3114</v>
      </c>
      <c r="C72" s="193">
        <v>70840261</v>
      </c>
      <c r="D72" s="189" t="s">
        <v>63</v>
      </c>
      <c r="E72" s="146">
        <v>3489.8</v>
      </c>
      <c r="F72" s="147">
        <v>33.9</v>
      </c>
      <c r="G72" s="148">
        <v>0</v>
      </c>
      <c r="H72" s="149">
        <v>27.12</v>
      </c>
      <c r="I72" s="296"/>
      <c r="J72" s="276"/>
      <c r="K72" s="276"/>
      <c r="L72" s="285">
        <v>49.76</v>
      </c>
      <c r="M72" s="345"/>
      <c r="N72" s="347"/>
      <c r="O72" s="346"/>
      <c r="P72" s="278"/>
      <c r="Q72" s="116">
        <f t="shared" si="15"/>
        <v>3539.5600000000004</v>
      </c>
      <c r="R72" s="176">
        <f t="shared" si="16"/>
        <v>33.9</v>
      </c>
      <c r="S72" s="117">
        <f t="shared" si="17"/>
        <v>0</v>
      </c>
      <c r="T72" s="251">
        <f t="shared" si="18"/>
        <v>27.12</v>
      </c>
      <c r="U72" s="227">
        <v>1.5</v>
      </c>
      <c r="V72" s="181"/>
      <c r="W72" s="237">
        <v>0</v>
      </c>
      <c r="X72" s="181"/>
      <c r="Y72" s="122"/>
      <c r="Z72" s="121">
        <f t="shared" si="19"/>
        <v>49.76</v>
      </c>
      <c r="AA72" s="300">
        <f t="shared" si="22"/>
        <v>0</v>
      </c>
      <c r="AB72" s="211">
        <f t="shared" si="20"/>
        <v>0</v>
      </c>
      <c r="AC72" s="210" t="str">
        <f t="shared" si="21"/>
        <v>A</v>
      </c>
    </row>
    <row r="73" spans="1:29" ht="28.5" x14ac:dyDescent="0.25">
      <c r="A73" s="51">
        <v>426</v>
      </c>
      <c r="B73" s="76">
        <v>3114</v>
      </c>
      <c r="C73" s="193">
        <v>60153351</v>
      </c>
      <c r="D73" s="90" t="s">
        <v>39</v>
      </c>
      <c r="E73" s="146">
        <v>1535.11</v>
      </c>
      <c r="F73" s="147">
        <v>3.5999999999999997E-2</v>
      </c>
      <c r="G73" s="148">
        <v>0</v>
      </c>
      <c r="H73" s="149">
        <v>0.03</v>
      </c>
      <c r="I73" s="296"/>
      <c r="J73" s="276"/>
      <c r="K73" s="276"/>
      <c r="L73" s="285">
        <v>118.32</v>
      </c>
      <c r="M73" s="345"/>
      <c r="N73" s="347"/>
      <c r="O73" s="346"/>
      <c r="P73" s="278"/>
      <c r="Q73" s="116">
        <f t="shared" si="15"/>
        <v>1653.4299999999998</v>
      </c>
      <c r="R73" s="176">
        <f t="shared" si="16"/>
        <v>3.5999999999999997E-2</v>
      </c>
      <c r="S73" s="117">
        <f t="shared" si="17"/>
        <v>0</v>
      </c>
      <c r="T73" s="251">
        <f t="shared" si="18"/>
        <v>0.03</v>
      </c>
      <c r="U73" s="227">
        <v>1.5</v>
      </c>
      <c r="V73" s="181"/>
      <c r="W73" s="237">
        <v>0</v>
      </c>
      <c r="X73" s="181"/>
      <c r="Y73" s="122"/>
      <c r="Z73" s="121">
        <f t="shared" si="19"/>
        <v>118.32</v>
      </c>
      <c r="AA73" s="300">
        <f t="shared" si="22"/>
        <v>0</v>
      </c>
      <c r="AB73" s="211">
        <f t="shared" si="20"/>
        <v>0</v>
      </c>
      <c r="AC73" s="210" t="str">
        <f t="shared" si="21"/>
        <v>A</v>
      </c>
    </row>
    <row r="74" spans="1:29" ht="33.75" customHeight="1" x14ac:dyDescent="0.25">
      <c r="A74" s="51">
        <v>432</v>
      </c>
      <c r="B74" s="77">
        <v>3114</v>
      </c>
      <c r="C74" s="193">
        <v>70841179</v>
      </c>
      <c r="D74" s="90" t="s">
        <v>64</v>
      </c>
      <c r="E74" s="146">
        <v>4032.6200000000003</v>
      </c>
      <c r="F74" s="147">
        <v>273.63800000000003</v>
      </c>
      <c r="G74" s="148">
        <v>513</v>
      </c>
      <c r="H74" s="149">
        <v>220.01</v>
      </c>
      <c r="I74" s="296"/>
      <c r="J74" s="276"/>
      <c r="K74" s="276"/>
      <c r="L74" s="285">
        <v>55.17</v>
      </c>
      <c r="M74" s="345">
        <v>-4.2300000000000004</v>
      </c>
      <c r="N74" s="347"/>
      <c r="O74" s="346"/>
      <c r="P74" s="278">
        <v>-4.2300000000000004</v>
      </c>
      <c r="Q74" s="116">
        <f t="shared" si="15"/>
        <v>4083.5600000000004</v>
      </c>
      <c r="R74" s="176">
        <f t="shared" si="16"/>
        <v>269.40800000000002</v>
      </c>
      <c r="S74" s="117">
        <f t="shared" si="17"/>
        <v>513</v>
      </c>
      <c r="T74" s="251">
        <f t="shared" si="18"/>
        <v>215.78</v>
      </c>
      <c r="U74" s="227">
        <v>1.5</v>
      </c>
      <c r="V74" s="181"/>
      <c r="W74" s="237">
        <v>0</v>
      </c>
      <c r="X74" s="181"/>
      <c r="Y74" s="122"/>
      <c r="Z74" s="121">
        <f t="shared" si="19"/>
        <v>50.94</v>
      </c>
      <c r="AA74" s="300">
        <f t="shared" si="22"/>
        <v>0</v>
      </c>
      <c r="AB74" s="211">
        <f t="shared" si="20"/>
        <v>-4.2300000000000004</v>
      </c>
      <c r="AC74" s="210" t="str">
        <f t="shared" si="21"/>
        <v>A</v>
      </c>
    </row>
    <row r="75" spans="1:29" ht="35.25" customHeight="1" x14ac:dyDescent="0.25">
      <c r="A75" s="51">
        <v>431</v>
      </c>
      <c r="B75" s="76">
        <v>3114</v>
      </c>
      <c r="C75" s="193">
        <v>70841144</v>
      </c>
      <c r="D75" s="90" t="s">
        <v>100</v>
      </c>
      <c r="E75" s="146">
        <v>2636.21</v>
      </c>
      <c r="F75" s="147">
        <v>322.20699999999999</v>
      </c>
      <c r="G75" s="148">
        <v>0</v>
      </c>
      <c r="H75" s="149">
        <v>257.77</v>
      </c>
      <c r="I75" s="296"/>
      <c r="J75" s="276"/>
      <c r="K75" s="276"/>
      <c r="L75" s="285">
        <v>74.260000000000005</v>
      </c>
      <c r="M75" s="345">
        <v>13.24</v>
      </c>
      <c r="N75" s="347"/>
      <c r="O75" s="346"/>
      <c r="P75" s="278">
        <v>13.24</v>
      </c>
      <c r="Q75" s="116">
        <f t="shared" si="15"/>
        <v>2723.71</v>
      </c>
      <c r="R75" s="176">
        <f t="shared" si="16"/>
        <v>335.447</v>
      </c>
      <c r="S75" s="117">
        <f t="shared" si="17"/>
        <v>0</v>
      </c>
      <c r="T75" s="251">
        <f t="shared" si="18"/>
        <v>271.01</v>
      </c>
      <c r="U75" s="227">
        <v>1.5</v>
      </c>
      <c r="V75" s="181"/>
      <c r="W75" s="237">
        <v>4</v>
      </c>
      <c r="X75" s="181"/>
      <c r="Y75" s="122"/>
      <c r="Z75" s="121">
        <f t="shared" si="19"/>
        <v>87.5</v>
      </c>
      <c r="AA75" s="300">
        <f t="shared" si="22"/>
        <v>0</v>
      </c>
      <c r="AB75" s="211">
        <f t="shared" si="20"/>
        <v>13.24</v>
      </c>
      <c r="AC75" s="210" t="str">
        <f t="shared" si="21"/>
        <v>A</v>
      </c>
    </row>
    <row r="76" spans="1:29" ht="28.5" x14ac:dyDescent="0.25">
      <c r="A76" s="74">
        <v>428</v>
      </c>
      <c r="B76" s="75">
        <v>3133</v>
      </c>
      <c r="C76" s="193">
        <v>60153270</v>
      </c>
      <c r="D76" s="90" t="s">
        <v>40</v>
      </c>
      <c r="E76" s="146">
        <v>4740.13</v>
      </c>
      <c r="F76" s="147">
        <v>467.24</v>
      </c>
      <c r="G76" s="148">
        <v>0</v>
      </c>
      <c r="H76" s="149">
        <v>373.79</v>
      </c>
      <c r="I76" s="296"/>
      <c r="J76" s="276"/>
      <c r="K76" s="276"/>
      <c r="L76" s="285"/>
      <c r="M76" s="345"/>
      <c r="N76" s="345"/>
      <c r="O76" s="346"/>
      <c r="P76" s="278"/>
      <c r="Q76" s="116">
        <f t="shared" si="15"/>
        <v>4740.13</v>
      </c>
      <c r="R76" s="176">
        <f t="shared" si="16"/>
        <v>467.24</v>
      </c>
      <c r="S76" s="117">
        <f t="shared" si="17"/>
        <v>0</v>
      </c>
      <c r="T76" s="251">
        <f t="shared" si="18"/>
        <v>373.79</v>
      </c>
      <c r="U76" s="227">
        <v>3</v>
      </c>
      <c r="V76" s="181"/>
      <c r="W76" s="237">
        <v>4</v>
      </c>
      <c r="X76" s="181"/>
      <c r="Y76" s="122"/>
      <c r="Z76" s="121">
        <f t="shared" si="19"/>
        <v>0</v>
      </c>
      <c r="AA76" s="300">
        <f t="shared" si="22"/>
        <v>0</v>
      </c>
      <c r="AB76" s="211">
        <f t="shared" si="20"/>
        <v>0</v>
      </c>
      <c r="AC76" s="210" t="str">
        <f t="shared" si="21"/>
        <v/>
      </c>
    </row>
    <row r="77" spans="1:29" ht="29.25" thickBot="1" x14ac:dyDescent="0.3">
      <c r="A77" s="78">
        <v>427</v>
      </c>
      <c r="B77" s="79">
        <v>3133</v>
      </c>
      <c r="C77" s="198">
        <v>60153423</v>
      </c>
      <c r="D77" s="97" t="s">
        <v>41</v>
      </c>
      <c r="E77" s="146">
        <v>3735.58</v>
      </c>
      <c r="F77" s="147">
        <v>109.59199999999998</v>
      </c>
      <c r="G77" s="148">
        <v>0</v>
      </c>
      <c r="H77" s="149">
        <v>90.75</v>
      </c>
      <c r="I77" s="351"/>
      <c r="J77" s="372"/>
      <c r="K77" s="290"/>
      <c r="L77" s="288"/>
      <c r="M77" s="352"/>
      <c r="N77" s="352"/>
      <c r="O77" s="353"/>
      <c r="P77" s="354"/>
      <c r="Q77" s="116">
        <f t="shared" si="15"/>
        <v>3735.58</v>
      </c>
      <c r="R77" s="179">
        <f t="shared" si="16"/>
        <v>109.59199999999998</v>
      </c>
      <c r="S77" s="124">
        <f t="shared" si="17"/>
        <v>0</v>
      </c>
      <c r="T77" s="252">
        <f t="shared" si="18"/>
        <v>90.75</v>
      </c>
      <c r="U77" s="235">
        <v>3</v>
      </c>
      <c r="V77" s="182"/>
      <c r="W77" s="245">
        <v>0</v>
      </c>
      <c r="X77" s="182"/>
      <c r="Y77" s="122"/>
      <c r="Z77" s="126">
        <f t="shared" si="19"/>
        <v>0</v>
      </c>
      <c r="AA77" s="301">
        <f t="shared" si="22"/>
        <v>0</v>
      </c>
      <c r="AB77" s="127">
        <f t="shared" si="20"/>
        <v>0</v>
      </c>
      <c r="AC77" s="210" t="str">
        <f t="shared" si="21"/>
        <v/>
      </c>
    </row>
    <row r="78" spans="1:29" x14ac:dyDescent="0.25">
      <c r="A78" s="35"/>
      <c r="E78" s="172"/>
      <c r="F78" s="173"/>
      <c r="G78" s="173"/>
      <c r="H78" s="173"/>
      <c r="Q78" s="190"/>
      <c r="S78" s="35"/>
      <c r="T78" s="190"/>
      <c r="AA78" s="190"/>
    </row>
    <row r="79" spans="1:29" x14ac:dyDescent="0.25">
      <c r="D79" s="101" t="s">
        <v>42</v>
      </c>
      <c r="E79" s="220">
        <f t="shared" ref="E79:V79" si="23">SUM(E6:E77)</f>
        <v>590392.18299999996</v>
      </c>
      <c r="F79" s="220">
        <f t="shared" si="23"/>
        <v>83811.312000000034</v>
      </c>
      <c r="G79" s="220">
        <f t="shared" si="23"/>
        <v>15480.519999999999</v>
      </c>
      <c r="H79" s="220">
        <f t="shared" si="23"/>
        <v>67152.159999999989</v>
      </c>
      <c r="I79" s="220">
        <f t="shared" si="23"/>
        <v>1536.9399999999998</v>
      </c>
      <c r="J79" s="337">
        <f t="shared" si="23"/>
        <v>7839.9999999999991</v>
      </c>
      <c r="K79" s="220">
        <f>SUM(K6:K77)</f>
        <v>2203.2000000000003</v>
      </c>
      <c r="L79" s="220">
        <f t="shared" si="23"/>
        <v>10486.499999999995</v>
      </c>
      <c r="M79" s="220">
        <f t="shared" si="23"/>
        <v>452.08</v>
      </c>
      <c r="N79" s="220">
        <f t="shared" si="23"/>
        <v>4813.3</v>
      </c>
      <c r="O79" s="220">
        <f t="shared" si="23"/>
        <v>0</v>
      </c>
      <c r="P79" s="220">
        <f t="shared" si="23"/>
        <v>452.08</v>
      </c>
      <c r="Q79" s="220">
        <f t="shared" si="23"/>
        <v>612910.90300000005</v>
      </c>
      <c r="R79" s="220">
        <f t="shared" si="23"/>
        <v>84263.392000000022</v>
      </c>
      <c r="S79" s="220">
        <f t="shared" si="23"/>
        <v>20293.82</v>
      </c>
      <c r="T79" s="220">
        <f t="shared" si="23"/>
        <v>67604.239999999976</v>
      </c>
      <c r="U79" s="326">
        <f t="shared" si="23"/>
        <v>344.5</v>
      </c>
      <c r="V79" s="327">
        <f t="shared" si="23"/>
        <v>4</v>
      </c>
      <c r="W79" s="220">
        <f t="shared" ref="W79:X79" si="24">SUM(W6:W77)</f>
        <v>26481.960000000006</v>
      </c>
      <c r="X79" s="328">
        <f t="shared" si="24"/>
        <v>5468.4600000000009</v>
      </c>
      <c r="Y79" s="129"/>
      <c r="Z79" s="265">
        <f>SUM(Z6:Z77)</f>
        <v>22518.71999999999</v>
      </c>
      <c r="AA79" s="128">
        <f>SUM(AA6:AA77)</f>
        <v>4813.3</v>
      </c>
      <c r="AB79" s="128">
        <f>SUM(AB6:AB77)</f>
        <v>452.08</v>
      </c>
    </row>
    <row r="80" spans="1:29" x14ac:dyDescent="0.25">
      <c r="Y80" s="112"/>
    </row>
    <row r="81" spans="5:28" x14ac:dyDescent="0.25">
      <c r="O81" s="217"/>
      <c r="P81" s="216"/>
      <c r="Q81" s="216"/>
      <c r="R81" s="217"/>
      <c r="S81" s="215"/>
      <c r="T81" s="218"/>
      <c r="U81" s="219"/>
      <c r="V81" s="219"/>
      <c r="W81" s="219"/>
      <c r="X81" s="219"/>
    </row>
    <row r="82" spans="5:28" x14ac:dyDescent="0.25">
      <c r="O82" s="215"/>
      <c r="P82" s="217"/>
      <c r="Q82" s="216"/>
      <c r="R82" s="217"/>
      <c r="S82" s="215"/>
      <c r="T82" s="218"/>
      <c r="U82" s="219"/>
      <c r="V82" s="219"/>
      <c r="W82" s="219"/>
      <c r="X82" s="219"/>
    </row>
    <row r="83" spans="5:28" x14ac:dyDescent="0.25">
      <c r="E83" s="60"/>
      <c r="L83" s="277"/>
      <c r="M83" s="28"/>
      <c r="N83" s="27"/>
      <c r="O83" s="215"/>
      <c r="P83" s="216"/>
      <c r="Q83" s="216"/>
      <c r="R83" s="217"/>
      <c r="S83" s="215"/>
      <c r="T83" s="218"/>
      <c r="U83" s="219"/>
      <c r="V83" s="219"/>
      <c r="W83" s="219"/>
      <c r="X83" s="219"/>
    </row>
    <row r="84" spans="5:28" x14ac:dyDescent="0.25">
      <c r="O84" s="215"/>
      <c r="P84" s="216"/>
      <c r="Q84" s="216"/>
      <c r="R84" s="217"/>
      <c r="S84" s="215"/>
      <c r="T84" s="218"/>
      <c r="U84" s="219"/>
      <c r="V84" s="219"/>
      <c r="W84" s="219"/>
      <c r="X84" s="219"/>
    </row>
    <row r="85" spans="5:28" x14ac:dyDescent="0.25">
      <c r="P85" s="216"/>
      <c r="Q85" s="216"/>
    </row>
    <row r="87" spans="5:28" x14ac:dyDescent="0.25">
      <c r="W87" s="309"/>
    </row>
    <row r="88" spans="5:28" x14ac:dyDescent="0.25">
      <c r="I88" s="59"/>
      <c r="P88" s="59"/>
      <c r="Q88" s="59"/>
      <c r="W88" s="309"/>
      <c r="Z88" s="59"/>
      <c r="AA88" s="59"/>
      <c r="AB88" s="59"/>
    </row>
    <row r="89" spans="5:28" x14ac:dyDescent="0.25">
      <c r="I89" s="59"/>
      <c r="P89" s="59"/>
      <c r="Q89" s="59"/>
      <c r="W89" s="309"/>
      <c r="Z89" s="59"/>
      <c r="AA89" s="59"/>
      <c r="AB89" s="59"/>
    </row>
  </sheetData>
  <autoFilter ref="A5:AB77" xr:uid="{00000000-0001-0000-0000-000000000000}"/>
  <customSheetViews>
    <customSheetView guid="{21C90459-B2E5-4316-B461-E7714BFBB2A9}" showPageBreaks="1" printArea="1" showAutoFilter="1" hiddenColumns="1">
      <pane xSplit="4" ySplit="5" topLeftCell="E73" activePane="bottomRight" state="frozen"/>
      <selection pane="bottomRight" activeCell="M79" sqref="M79"/>
      <rowBreaks count="2" manualBreakCount="2">
        <brk id="79" max="16383" man="1"/>
        <brk id="94" max="16383" man="1"/>
      </rowBreaks>
      <pageMargins left="0.44" right="0.27559055118110237" top="0.35433070866141736" bottom="0.51181102362204722" header="0.31496062992125984" footer="0.27559055118110237"/>
      <pageSetup paperSize="9" scale="79" orientation="landscape" r:id="rId1"/>
      <headerFooter>
        <oddFooter>&amp;R&amp;P/&amp;N</oddFooter>
      </headerFooter>
      <autoFilter ref="A5:AB77" xr:uid="{00000000-0001-0000-0000-000000000000}"/>
    </customSheetView>
    <customSheetView guid="{ECA95C7A-EFD8-4EC4-85A2-34F63C8C25EF}" showPageBreaks="1" printArea="1" showAutoFilter="1" hiddenColumns="1">
      <pane xSplit="4" ySplit="5" topLeftCell="E6" activePane="bottomRight" state="frozen"/>
      <selection pane="bottomRight" activeCell="I45" sqref="I45"/>
      <rowBreaks count="2" manualBreakCount="2">
        <brk id="79" max="16383" man="1"/>
        <brk id="94" max="16383" man="1"/>
      </rowBreaks>
      <pageMargins left="0.44" right="0.27559055118110237" top="0.35433070866141736" bottom="0.51181102362204722" header="0.31496062992125984" footer="0.27559055118110237"/>
      <pageSetup paperSize="9" scale="79" orientation="landscape" r:id="rId2"/>
      <headerFooter>
        <oddFooter>&amp;R&amp;P/&amp;N</oddFooter>
      </headerFooter>
      <autoFilter ref="A5:AB77" xr:uid="{6D421889-EA91-459E-BC06-3D515A5D85BF}"/>
    </customSheetView>
    <customSheetView guid="{15764750-8AF9-45DF-9450-B30F8151D6AB}" scale="86" showPageBreaks="1" printArea="1" showAutoFilter="1">
      <pane xSplit="4" ySplit="5" topLeftCell="G58" activePane="bottomRight" state="frozen"/>
      <selection pane="bottomRight" activeCell="O63" sqref="O63"/>
      <rowBreaks count="2" manualBreakCount="2">
        <brk id="80" max="16383" man="1"/>
        <brk id="95" max="16383" man="1"/>
      </rowBreaks>
      <colBreaks count="1" manualBreakCount="1">
        <brk id="20" max="1048575" man="1"/>
      </colBreaks>
      <pageMargins left="0.59055118110236227" right="0.51181102362204722" top="0.35433070866141736" bottom="0.51181102362204722" header="0.31496062992125984" footer="0.27559055118110237"/>
      <pageSetup paperSize="9" scale="71" orientation="portrait" r:id="rId3"/>
      <headerFooter>
        <oddFooter>&amp;L&amp;D&amp;R&amp;P/&amp;N</oddFooter>
      </headerFooter>
      <autoFilter ref="A5:AD77" xr:uid="{F37539E6-D5C7-4112-ADE4-AA9372B8FA48}"/>
    </customSheetView>
    <customSheetView guid="{B2177AA2-7EB7-4260-929C-B64018134DA6}" scale="86" showAutoFilter="1">
      <pane xSplit="4" ySplit="5" topLeftCell="E6" activePane="bottomRight" state="frozen"/>
      <selection pane="bottomRight" activeCell="I7" sqref="I7"/>
      <rowBreaks count="2" manualBreakCount="2">
        <brk id="79" max="16383" man="1"/>
        <brk id="94" max="16383" man="1"/>
      </rowBreaks>
      <colBreaks count="1" manualBreakCount="1">
        <brk id="17" max="1048575" man="1"/>
      </colBreaks>
      <pageMargins left="0.59055118110236227" right="0.51181102362204722" top="0.35433070866141736" bottom="0.51181102362204722" header="0.31496062992125984" footer="0.27559055118110237"/>
      <pageSetup paperSize="9" scale="71" orientation="landscape" r:id="rId4"/>
      <headerFooter>
        <oddFooter>&amp;L&amp;D&amp;R&amp;P/&amp;N</oddFooter>
      </headerFooter>
      <autoFilter ref="A5:AD77" xr:uid="{8FD2B531-4321-4686-A1FD-3806F066C2DC}"/>
    </customSheetView>
    <customSheetView guid="{70784625-D6AA-4827-8FB2-93D97FE1DFCE}" showPageBreaks="1" printArea="1" showAutoFilter="1">
      <pane xSplit="3" ySplit="5" topLeftCell="D6" activePane="bottomRight" state="frozen"/>
      <selection pane="bottomRight" activeCell="L7" sqref="L7"/>
      <rowBreaks count="2" manualBreakCount="2">
        <brk id="79" max="16383" man="1"/>
        <brk id="94" max="16383" man="1"/>
      </rowBreaks>
      <colBreaks count="1" manualBreakCount="1">
        <brk id="15" max="1048575" man="1"/>
      </colBreaks>
      <pageMargins left="0.59055118110236227" right="0.51181102362204722" top="0.35433070866141736" bottom="0.51181102362204722" header="0.31496062992125984" footer="0.27559055118110237"/>
      <pageSetup paperSize="9" scale="71" orientation="landscape" r:id="rId5"/>
      <headerFooter>
        <oddFooter>&amp;L&amp;D&amp;R&amp;P/&amp;N</oddFooter>
      </headerFooter>
      <autoFilter ref="A5:AH77" xr:uid="{490A073A-3AAF-458B-BC5B-C9A360B0A486}"/>
    </customSheetView>
    <customSheetView guid="{B5644001-46E8-4A6D-8484-E9B7B1F663C6}" scale="86" printArea="1" showAutoFilter="1">
      <pane xSplit="3" ySplit="5" topLeftCell="D66" activePane="bottomRight" state="frozen"/>
      <selection pane="bottomRight" activeCell="D3" sqref="D3:G3"/>
      <rowBreaks count="1" manualBreakCount="1">
        <brk id="104" max="16383" man="1"/>
      </rowBreaks>
      <pageMargins left="0.41" right="0.38" top="0.35433070866141736" bottom="0.51181102362204722" header="0.31496062992125984" footer="0.27559055118110237"/>
      <pageSetup paperSize="9" scale="71" orientation="landscape" r:id="rId6"/>
      <headerFooter>
        <oddFooter>&amp;L&amp;D&amp;R&amp;P/&amp;N</oddFooter>
      </headerFooter>
      <autoFilter ref="A5:AF77" xr:uid="{DDE2EB57-A567-4D87-8E46-2C94E26EC471}"/>
    </customSheetView>
    <customSheetView guid="{BD206193-A9CB-4FB5-800C-FE0571FD5AED}" scale="80" showPageBreaks="1">
      <pane xSplit="3" ySplit="5" topLeftCell="O6" activePane="bottomRight" state="frozen"/>
      <selection pane="bottomRight" activeCell="AQ12" sqref="AQ12"/>
      <rowBreaks count="1" manualBreakCount="1">
        <brk id="29" max="16383" man="1"/>
      </rowBreaks>
      <colBreaks count="1" manualBreakCount="1">
        <brk id="21" max="1048575" man="1"/>
      </colBreaks>
      <pageMargins left="0.23622047244094491" right="0.23622047244094491" top="0.19685039370078741" bottom="0.15748031496062992" header="0.15748031496062992" footer="0.15748031496062992"/>
      <pageSetup paperSize="9" scale="64" orientation="landscape" r:id="rId7"/>
      <headerFooter>
        <oddFooter>&amp;L&amp;D&amp;R&amp;P/&amp;N</oddFooter>
      </headerFooter>
    </customSheetView>
    <customSheetView guid="{1DB03DC3-DD52-49CD-8072-4B719410EDF4}" scale="80">
      <pane xSplit="3" ySplit="5" topLeftCell="D93" activePane="bottomRight" state="frozen"/>
      <selection pane="bottomRight" activeCell="K110" sqref="K110"/>
      <pageMargins left="0.57999999999999996" right="0.51" top="0.5" bottom="0.59055118110236227" header="0.31496062992125984" footer="0.31496062992125984"/>
      <pageSetup paperSize="9" scale="75" orientation="portrait" r:id="rId8"/>
      <headerFooter>
        <oddFooter>&amp;L&amp;D&amp;R&amp;P/&amp;N</oddFooter>
      </headerFooter>
    </customSheetView>
    <customSheetView guid="{7CC1FA3A-895C-48F2-A941-ABE1E0AA99FD}" scale="80">
      <pane xSplit="3" ySplit="5" topLeftCell="D45" activePane="bottomRight" state="frozen"/>
      <selection pane="bottomRight" activeCell="P61" sqref="P61"/>
      <pageMargins left="0.57999999999999996" right="0.51" top="0.5" bottom="0.59055118110236227" header="0.31496062992125984" footer="0.31496062992125984"/>
      <pageSetup paperSize="9" scale="75" orientation="portrait" r:id="rId9"/>
      <headerFooter>
        <oddFooter>&amp;L&amp;D&amp;R&amp;P/&amp;N</oddFooter>
      </headerFooter>
    </customSheetView>
    <customSheetView guid="{C5553868-B1BC-42AA-B251-130824B1493F}" scale="90" showAutoFilter="1">
      <pane xSplit="3" ySplit="5" topLeftCell="D87" activePane="bottomRight" state="frozen"/>
      <selection pane="bottomRight" activeCell="K17" sqref="K17"/>
      <pageMargins left="0.57999999999999996" right="0.51" top="0.5" bottom="0.59055118110236227" header="0.31496062992125984" footer="0.31496062992125984"/>
      <pageSetup paperSize="9" scale="75" orientation="portrait" r:id="rId10"/>
      <headerFooter>
        <oddFooter>&amp;L&amp;D&amp;R&amp;P/&amp;N</oddFooter>
      </headerFooter>
      <autoFilter ref="A5:Z93" xr:uid="{AD8DF046-800E-4CA6-95C4-3169A2ACA8F6}"/>
    </customSheetView>
    <customSheetView guid="{F9CC7C0A-8455-4B23-89B8-6EAC226AC099}" scale="80" showPageBreaks="1" showAutoFilter="1">
      <pane xSplit="3" ySplit="5" topLeftCell="W19" activePane="bottomRight" state="frozen"/>
      <selection pane="bottomRight" activeCell="AK28" sqref="AK28"/>
      <pageMargins left="0.57999999999999996" right="0.51" top="0.5" bottom="0.59055118110236227" header="0.31496062992125984" footer="0.31496062992125984"/>
      <pageSetup paperSize="9" scale="75" orientation="portrait" r:id="rId11"/>
      <headerFooter>
        <oddFooter>&amp;L&amp;D&amp;R&amp;P/&amp;N</oddFooter>
      </headerFooter>
      <autoFilter ref="A5:AI88" xr:uid="{46EE6F18-41EB-4574-B72A-E801AA2132B2}"/>
    </customSheetView>
    <customSheetView guid="{985903A9-9AC0-4EEF-B3E6-551C22113BEE}" scale="80" showPageBreaks="1">
      <pane xSplit="3" ySplit="5" topLeftCell="H32" activePane="bottomRight" state="frozen"/>
      <selection pane="bottomRight" activeCell="AB50" sqref="AB50"/>
      <pageMargins left="0.57999999999999996" right="0.51" top="0.5" bottom="0.59055118110236227" header="0.31496062992125984" footer="0.31496062992125984"/>
      <pageSetup paperSize="9" scale="75" orientation="portrait" r:id="rId12"/>
      <headerFooter>
        <oddFooter>&amp;L&amp;D&amp;R&amp;P/&amp;N</oddFooter>
      </headerFooter>
    </customSheetView>
    <customSheetView guid="{E469200E-E45B-48BF-9EDA-B3574152690B}" scale="86" showPageBreaks="1" printArea="1" showAutoFilter="1">
      <pane xSplit="3" ySplit="5" topLeftCell="M6" activePane="bottomRight" state="frozen"/>
      <selection pane="bottomRight" activeCell="AC1" sqref="AC1"/>
      <rowBreaks count="1" manualBreakCount="1">
        <brk id="104" max="16383" man="1"/>
      </rowBreaks>
      <pageMargins left="0.41" right="0.38" top="0.35433070866141736" bottom="0.51181102362204722" header="0.31496062992125984" footer="0.27559055118110237"/>
      <pageSetup paperSize="9" scale="71" orientation="landscape" r:id="rId13"/>
      <headerFooter>
        <oddFooter>&amp;L&amp;D&amp;R&amp;P/&amp;N</oddFooter>
      </headerFooter>
      <autoFilter ref="A5:AH77" xr:uid="{12B252E6-EF52-4FA7-9FA6-A8176E1D29C8}"/>
    </customSheetView>
    <customSheetView guid="{F34D93BB-303C-41D4-86BF-175561CF63A4}" scale="86" showPageBreaks="1" printArea="1" showAutoFilter="1">
      <pane xSplit="3" ySplit="5" topLeftCell="P27" activePane="bottomRight" state="frozen"/>
      <selection pane="bottomRight" activeCell="AC32" sqref="AC32"/>
      <rowBreaks count="1" manualBreakCount="1">
        <brk id="106" max="16383" man="1"/>
      </rowBreaks>
      <colBreaks count="1" manualBreakCount="1">
        <brk id="14" max="1048575" man="1"/>
      </colBreaks>
      <pageMargins left="0.59055118110236227" right="0.51181102362204722" top="0.51181102362204722" bottom="0.59055118110236227" header="0.31496062992125984" footer="0.31496062992125984"/>
      <pageSetup paperSize="9" scale="70" orientation="landscape" r:id="rId14"/>
      <headerFooter>
        <oddFooter>&amp;L&amp;D&amp;R&amp;P/&amp;N</oddFooter>
      </headerFooter>
      <autoFilter ref="A5:AG77" xr:uid="{454D9728-FEAF-40B4-9B1E-B3C86EFA158D}"/>
    </customSheetView>
    <customSheetView guid="{BD2ABD2E-5B85-4A66-8C4D-5AC8420C2B3B}" scale="86" showPageBreaks="1" printArea="1" showAutoFilter="1">
      <pane xSplit="3" ySplit="5" topLeftCell="D67" activePane="bottomRight" state="frozen"/>
      <selection pane="bottomRight" activeCell="J29" sqref="J29"/>
      <rowBreaks count="1" manualBreakCount="1">
        <brk id="104" max="16383" man="1"/>
      </rowBreaks>
      <pageMargins left="0.41" right="0.38" top="0.35433070866141736" bottom="0.51181102362204722" header="0.31496062992125984" footer="0.27559055118110237"/>
      <pageSetup paperSize="9" scale="71" orientation="landscape" r:id="rId15"/>
      <headerFooter>
        <oddFooter>&amp;L&amp;D&amp;R&amp;P/&amp;N</oddFooter>
      </headerFooter>
      <autoFilter ref="A5:AD77" xr:uid="{7924B9AD-1007-4913-A25B-F004F6698552}"/>
    </customSheetView>
    <customSheetView guid="{B56BB743-ACD1-4F1C-A4EC-86D4E390A4F0}" showPageBreaks="1" printArea="1" topLeftCell="A10">
      <pane xSplit="4" topLeftCell="J1" activePane="topRight" state="frozen"/>
      <selection pane="topRight" activeCell="M14" sqref="M14"/>
      <rowBreaks count="1" manualBreakCount="1">
        <brk id="106" max="16383" man="1"/>
      </rowBreaks>
      <colBreaks count="1" manualBreakCount="1">
        <brk id="14" max="1048575" man="1"/>
      </colBreaks>
      <pageMargins left="0.59055118110236227" right="0.51181102362204722" top="0.51181102362204722" bottom="0.59055118110236227" header="0.31496062992125984" footer="0.31496062992125984"/>
      <pageSetup paperSize="9" scale="70" orientation="landscape" r:id="rId16"/>
      <headerFooter>
        <oddFooter>&amp;L&amp;D&amp;R&amp;P/&amp;N</oddFooter>
      </headerFooter>
    </customSheetView>
    <customSheetView guid="{BD5456A6-45E9-42B7-B375-15E458E94A45}" scale="86" showPageBreaks="1" printArea="1" showAutoFilter="1">
      <pane xSplit="4" ySplit="5" topLeftCell="E36" activePane="bottomRight" state="frozen"/>
      <selection pane="bottomRight" activeCell="S39" sqref="S39"/>
      <rowBreaks count="2" manualBreakCount="2">
        <brk id="79" max="16383" man="1"/>
        <brk id="94" max="16383" man="1"/>
      </rowBreaks>
      <colBreaks count="1" manualBreakCount="1">
        <brk id="17" max="1048575" man="1"/>
      </colBreaks>
      <pageMargins left="0.59055118110236227" right="0.51181102362204722" top="0.35433070866141736" bottom="0.51181102362204722" header="0.31496062992125984" footer="0.27559055118110237"/>
      <pageSetup paperSize="9" scale="71" orientation="landscape" r:id="rId17"/>
      <headerFooter>
        <oddFooter>&amp;L&amp;D&amp;R&amp;P/&amp;N</oddFooter>
      </headerFooter>
      <autoFilter ref="A5:AD77" xr:uid="{21CD72E6-5485-488D-9778-99C251BB4399}"/>
    </customSheetView>
  </customSheetViews>
  <mergeCells count="1">
    <mergeCell ref="E3:H3"/>
  </mergeCells>
  <pageMargins left="0.44" right="0.27559055118110237" top="0.35433070866141736" bottom="0.51181102362204722" header="0.31496062992125984" footer="0.27559055118110237"/>
  <pageSetup paperSize="9" scale="79" orientation="landscape" r:id="rId18"/>
  <headerFooter>
    <oddFooter>&amp;R&amp;P/&amp;N</oddFooter>
  </headerFooter>
  <rowBreaks count="2" manualBreakCount="2">
    <brk id="79" max="16383" man="1"/>
    <brk id="94" max="16383" man="1"/>
  </rowBreaks>
  <legacyDrawing r:id="rId1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75"/>
  <sheetViews>
    <sheetView zoomScale="90" zoomScaleNormal="100" workbookViewId="0">
      <selection activeCell="M1" sqref="M1"/>
    </sheetView>
  </sheetViews>
  <sheetFormatPr defaultRowHeight="15" x14ac:dyDescent="0.25"/>
  <cols>
    <col min="1" max="1" width="5.28515625" customWidth="1"/>
    <col min="2" max="2" width="29.7109375" customWidth="1"/>
    <col min="3" max="3" width="10.7109375" customWidth="1"/>
    <col min="4" max="4" width="13.42578125" customWidth="1"/>
    <col min="5" max="5" width="10.42578125" bestFit="1" customWidth="1"/>
    <col min="6" max="6" width="12.28515625" customWidth="1"/>
    <col min="7" max="7" width="11" customWidth="1"/>
    <col min="9" max="9" width="2.7109375" customWidth="1"/>
    <col min="10" max="10" width="10.7109375" customWidth="1"/>
    <col min="12" max="12" width="12.85546875" customWidth="1"/>
  </cols>
  <sheetData>
    <row r="1" spans="1:18" x14ac:dyDescent="0.25">
      <c r="A1" s="9" t="s">
        <v>142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7" t="s">
        <v>158</v>
      </c>
    </row>
    <row r="2" spans="1:18" ht="15.75" x14ac:dyDescent="0.25">
      <c r="A2" s="397" t="s">
        <v>143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8" t="s">
        <v>44</v>
      </c>
    </row>
    <row r="3" spans="1:18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8" ht="15.75" thickBot="1" x14ac:dyDescent="0.3">
      <c r="A4" s="9" t="s">
        <v>119</v>
      </c>
      <c r="B4" s="6"/>
      <c r="C4" s="6"/>
      <c r="D4" s="6"/>
      <c r="E4" s="6"/>
      <c r="F4" s="6"/>
      <c r="G4" s="6"/>
    </row>
    <row r="5" spans="1:18" ht="51" x14ac:dyDescent="0.25">
      <c r="A5" s="39" t="s">
        <v>78</v>
      </c>
      <c r="B5" s="10"/>
      <c r="C5" s="11" t="s">
        <v>49</v>
      </c>
      <c r="D5" s="12" t="s">
        <v>77</v>
      </c>
      <c r="E5" s="12" t="s">
        <v>68</v>
      </c>
      <c r="F5" s="12" t="s">
        <v>135</v>
      </c>
      <c r="G5" s="310" t="s">
        <v>126</v>
      </c>
      <c r="H5" s="316" t="s">
        <v>50</v>
      </c>
      <c r="I5" s="14"/>
      <c r="J5" s="11" t="s">
        <v>128</v>
      </c>
      <c r="K5" s="12" t="s">
        <v>51</v>
      </c>
      <c r="L5" s="12" t="s">
        <v>130</v>
      </c>
      <c r="M5" s="13" t="s">
        <v>72</v>
      </c>
    </row>
    <row r="6" spans="1:18" ht="26.25" x14ac:dyDescent="0.25">
      <c r="A6" s="32" t="s">
        <v>147</v>
      </c>
      <c r="B6" s="16" t="s">
        <v>108</v>
      </c>
      <c r="C6" s="186">
        <f>'tab. 4.a ukazatele PO 2025'!I79</f>
        <v>1536.9399999999998</v>
      </c>
      <c r="D6" s="187">
        <f>-C6-E6+J6+L6</f>
        <v>-6350.24</v>
      </c>
      <c r="E6" s="188">
        <f>'tab. 4.a ukazatele PO 2025'!N79</f>
        <v>4813.3</v>
      </c>
      <c r="F6" s="64"/>
      <c r="G6" s="311"/>
      <c r="H6" s="317"/>
      <c r="I6" s="373"/>
      <c r="J6" s="374"/>
      <c r="K6" s="66"/>
      <c r="L6" s="66"/>
      <c r="M6" s="375"/>
      <c r="N6" s="272"/>
      <c r="O6" s="272"/>
      <c r="P6" s="272"/>
      <c r="Q6" s="272"/>
      <c r="R6" s="272"/>
    </row>
    <row r="7" spans="1:18" ht="26.25" x14ac:dyDescent="0.25">
      <c r="A7" s="185" t="s">
        <v>148</v>
      </c>
      <c r="B7" s="16" t="s">
        <v>141</v>
      </c>
      <c r="C7" s="62">
        <f>'tab. 4.a ukazatele PO 2025'!J79</f>
        <v>7839.9999999999991</v>
      </c>
      <c r="D7" s="63">
        <f>-C7-E7</f>
        <v>-7839.9999999999991</v>
      </c>
      <c r="E7" s="64"/>
      <c r="F7" s="188"/>
      <c r="G7" s="312"/>
      <c r="H7" s="318"/>
      <c r="I7" s="376"/>
      <c r="J7" s="377"/>
      <c r="K7" s="378"/>
      <c r="L7" s="378"/>
      <c r="M7" s="379"/>
      <c r="N7" s="272"/>
      <c r="O7" s="272"/>
      <c r="P7" s="272"/>
      <c r="Q7" s="272"/>
      <c r="R7" s="272"/>
    </row>
    <row r="8" spans="1:18" ht="26.25" x14ac:dyDescent="0.25">
      <c r="A8" s="33" t="s">
        <v>149</v>
      </c>
      <c r="B8" s="16" t="s">
        <v>138</v>
      </c>
      <c r="C8" s="62">
        <f>'tab. 4.a ukazatele PO 2025'!K79</f>
        <v>2203.2000000000003</v>
      </c>
      <c r="D8" s="63">
        <f>-C8</f>
        <v>-2203.2000000000003</v>
      </c>
      <c r="E8" s="64"/>
      <c r="F8" s="188"/>
      <c r="G8" s="312"/>
      <c r="H8" s="318"/>
      <c r="I8" s="376"/>
      <c r="J8" s="377"/>
      <c r="K8" s="378"/>
      <c r="L8" s="378"/>
      <c r="M8" s="379"/>
      <c r="N8" s="272"/>
      <c r="O8" s="272"/>
      <c r="P8" s="272"/>
      <c r="Q8" s="272"/>
      <c r="R8" s="272"/>
    </row>
    <row r="9" spans="1:18" ht="26.25" x14ac:dyDescent="0.25">
      <c r="A9" s="33" t="s">
        <v>150</v>
      </c>
      <c r="B9" s="16" t="s">
        <v>129</v>
      </c>
      <c r="C9" s="62">
        <f>'tab. 4.a ukazatele PO 2025'!L79</f>
        <v>10486.499999999995</v>
      </c>
      <c r="D9" s="63">
        <f>-C9</f>
        <v>-10486.499999999995</v>
      </c>
      <c r="E9" s="64"/>
      <c r="F9" s="334"/>
      <c r="G9" s="311"/>
      <c r="H9" s="317"/>
      <c r="I9" s="373"/>
      <c r="J9" s="380"/>
      <c r="K9" s="66"/>
      <c r="L9" s="66"/>
      <c r="M9" s="375"/>
      <c r="N9" s="272"/>
      <c r="O9" s="272"/>
      <c r="P9" s="272"/>
      <c r="Q9" s="272"/>
      <c r="R9" s="272"/>
    </row>
    <row r="10" spans="1:18" x14ac:dyDescent="0.25">
      <c r="A10" s="33" t="s">
        <v>154</v>
      </c>
      <c r="B10" s="15" t="s">
        <v>73</v>
      </c>
      <c r="C10" s="65">
        <f>'tab. 4.a ukazatele PO 2025'!M79</f>
        <v>452.08</v>
      </c>
      <c r="D10" s="63"/>
      <c r="E10" s="66"/>
      <c r="F10" s="66"/>
      <c r="G10" s="311"/>
      <c r="H10" s="317"/>
      <c r="I10" s="373"/>
      <c r="J10" s="380">
        <f>'tab. 4.a ukazatele PO 2025'!P79</f>
        <v>452.08</v>
      </c>
      <c r="K10" s="66"/>
      <c r="L10" s="66"/>
      <c r="M10" s="375"/>
      <c r="N10" s="272"/>
      <c r="O10" s="272"/>
      <c r="P10" s="272"/>
      <c r="Q10" s="272"/>
      <c r="R10" s="272"/>
    </row>
    <row r="11" spans="1:18" x14ac:dyDescent="0.25">
      <c r="A11" s="33" t="s">
        <v>155</v>
      </c>
      <c r="B11" s="49" t="s">
        <v>118</v>
      </c>
      <c r="C11" s="65"/>
      <c r="D11" s="224">
        <f>K11+L11</f>
        <v>115.04845</v>
      </c>
      <c r="E11" s="66"/>
      <c r="F11" s="66"/>
      <c r="G11" s="311"/>
      <c r="H11" s="317"/>
      <c r="I11" s="373"/>
      <c r="J11" s="380"/>
      <c r="K11" s="66"/>
      <c r="L11" s="224">
        <v>115.04845</v>
      </c>
      <c r="M11" s="375"/>
      <c r="N11" s="272"/>
      <c r="O11" s="272"/>
      <c r="P11" s="272"/>
      <c r="Q11" s="272"/>
      <c r="R11" s="272"/>
    </row>
    <row r="12" spans="1:18" x14ac:dyDescent="0.25">
      <c r="A12" s="33" t="s">
        <v>153</v>
      </c>
      <c r="B12" s="49" t="s">
        <v>101</v>
      </c>
      <c r="C12" s="67"/>
      <c r="D12" s="224">
        <f>L12</f>
        <v>0</v>
      </c>
      <c r="E12" s="68"/>
      <c r="F12" s="247"/>
      <c r="G12" s="313"/>
      <c r="H12" s="319"/>
      <c r="I12" s="381"/>
      <c r="J12" s="382"/>
      <c r="K12" s="383"/>
      <c r="L12" s="383"/>
      <c r="M12" s="384"/>
      <c r="N12" s="272"/>
      <c r="O12" s="272"/>
      <c r="P12" s="272"/>
      <c r="Q12" s="272"/>
      <c r="R12" s="272"/>
    </row>
    <row r="13" spans="1:18" x14ac:dyDescent="0.25">
      <c r="A13" s="33"/>
      <c r="B13" s="49"/>
      <c r="C13" s="67"/>
      <c r="D13" s="225"/>
      <c r="E13" s="68"/>
      <c r="F13" s="68"/>
      <c r="G13" s="314"/>
      <c r="H13" s="320"/>
      <c r="I13" s="373"/>
      <c r="J13" s="385"/>
      <c r="K13" s="225"/>
      <c r="L13" s="225"/>
      <c r="M13" s="384"/>
      <c r="N13" s="272"/>
      <c r="O13" s="272"/>
      <c r="P13" s="272"/>
      <c r="Q13" s="272"/>
      <c r="R13" s="272"/>
    </row>
    <row r="14" spans="1:18" ht="15.75" thickBot="1" x14ac:dyDescent="0.3">
      <c r="A14" s="17"/>
      <c r="B14" s="18" t="s">
        <v>42</v>
      </c>
      <c r="C14" s="69">
        <f t="shared" ref="C14:M14" si="0">SUM(C6:C13)</f>
        <v>22518.719999999994</v>
      </c>
      <c r="D14" s="221">
        <f t="shared" si="0"/>
        <v>-26764.891549999997</v>
      </c>
      <c r="E14" s="70">
        <f t="shared" si="0"/>
        <v>4813.3</v>
      </c>
      <c r="F14" s="221">
        <f t="shared" si="0"/>
        <v>0</v>
      </c>
      <c r="G14" s="315">
        <f t="shared" si="0"/>
        <v>0</v>
      </c>
      <c r="H14" s="321">
        <f t="shared" si="0"/>
        <v>0</v>
      </c>
      <c r="I14" s="373"/>
      <c r="J14" s="386">
        <f t="shared" si="0"/>
        <v>452.08</v>
      </c>
      <c r="K14" s="387">
        <f t="shared" si="0"/>
        <v>0</v>
      </c>
      <c r="L14" s="388">
        <f t="shared" si="0"/>
        <v>115.04845</v>
      </c>
      <c r="M14" s="389">
        <f t="shared" si="0"/>
        <v>0</v>
      </c>
      <c r="N14" s="272"/>
      <c r="O14" s="272"/>
      <c r="P14" s="272"/>
      <c r="Q14" s="272"/>
      <c r="R14" s="272"/>
    </row>
    <row r="15" spans="1:18" x14ac:dyDescent="0.25">
      <c r="A15" s="6"/>
      <c r="B15" s="6"/>
      <c r="C15" s="6"/>
      <c r="D15" s="6"/>
      <c r="E15" s="6"/>
      <c r="F15" s="6"/>
      <c r="G15" s="6"/>
      <c r="H15" s="6"/>
      <c r="I15" s="390"/>
      <c r="J15" s="390"/>
      <c r="K15" s="390"/>
      <c r="L15" s="390"/>
      <c r="M15" s="390"/>
      <c r="N15" s="272"/>
      <c r="O15" s="272"/>
      <c r="P15" s="272"/>
      <c r="Q15" s="272"/>
      <c r="R15" s="272"/>
    </row>
    <row r="16" spans="1:18" x14ac:dyDescent="0.25">
      <c r="A16" s="6"/>
      <c r="B16" s="19" t="s">
        <v>52</v>
      </c>
      <c r="C16" s="6"/>
      <c r="D16" s="6"/>
      <c r="E16" s="20" t="s">
        <v>53</v>
      </c>
      <c r="F16" s="226">
        <f>SUM(C14:H14)</f>
        <v>567.12844999999743</v>
      </c>
      <c r="G16" s="21" t="s">
        <v>54</v>
      </c>
      <c r="I16" s="390"/>
      <c r="K16" s="20" t="s">
        <v>156</v>
      </c>
      <c r="L16" s="226">
        <f>SUM(J14:M14)</f>
        <v>567.12844999999993</v>
      </c>
      <c r="M16" s="21" t="s">
        <v>54</v>
      </c>
      <c r="N16" s="272"/>
      <c r="O16" s="272"/>
      <c r="P16" s="272"/>
      <c r="Q16" s="272"/>
      <c r="R16" s="272"/>
    </row>
    <row r="17" spans="1:18" x14ac:dyDescent="0.25">
      <c r="A17" s="22"/>
      <c r="B17" s="22"/>
      <c r="C17" s="22"/>
      <c r="D17" s="6"/>
      <c r="E17" s="20"/>
      <c r="F17" s="114"/>
      <c r="G17" s="21"/>
      <c r="I17" s="391"/>
      <c r="J17" s="391"/>
      <c r="K17" s="391"/>
      <c r="L17" s="391"/>
      <c r="M17" s="392"/>
      <c r="N17" s="272"/>
      <c r="O17" s="272"/>
      <c r="P17" s="272"/>
      <c r="Q17" s="272"/>
      <c r="R17" s="272"/>
    </row>
    <row r="18" spans="1:18" x14ac:dyDescent="0.25">
      <c r="A18" s="22"/>
      <c r="B18" s="22"/>
      <c r="C18" s="22"/>
      <c r="D18" s="22"/>
      <c r="E18" s="271" t="s">
        <v>127</v>
      </c>
      <c r="F18" s="338">
        <v>0</v>
      </c>
      <c r="G18" s="21" t="s">
        <v>54</v>
      </c>
      <c r="I18" s="391"/>
      <c r="J18" s="391"/>
      <c r="K18" s="391"/>
      <c r="L18" s="391"/>
      <c r="M18" s="391"/>
      <c r="N18" s="272"/>
      <c r="O18" s="272"/>
      <c r="P18" s="272"/>
      <c r="Q18" s="272"/>
      <c r="R18" s="272"/>
    </row>
    <row r="19" spans="1:18" x14ac:dyDescent="0.25">
      <c r="A19" s="22"/>
      <c r="B19" s="22"/>
      <c r="C19" s="22"/>
      <c r="D19" s="22"/>
      <c r="E19" s="271"/>
      <c r="F19" s="21"/>
      <c r="G19" s="21"/>
      <c r="I19" s="391"/>
      <c r="J19" s="391"/>
      <c r="K19" s="391"/>
      <c r="L19" s="391"/>
      <c r="M19" s="391"/>
      <c r="N19" s="272"/>
      <c r="O19" s="272"/>
      <c r="P19" s="272"/>
      <c r="Q19" s="272"/>
      <c r="R19" s="272"/>
    </row>
    <row r="20" spans="1:18" x14ac:dyDescent="0.25">
      <c r="A20" s="22"/>
      <c r="B20" s="22"/>
      <c r="C20" s="22"/>
      <c r="D20" s="22"/>
      <c r="E20" s="22"/>
      <c r="F20" s="22"/>
      <c r="G20" s="22"/>
      <c r="H20" s="22"/>
      <c r="I20" s="391"/>
      <c r="J20" s="391"/>
      <c r="K20" s="391"/>
      <c r="L20" s="391"/>
      <c r="M20" s="391"/>
      <c r="N20" s="272"/>
      <c r="O20" s="272"/>
      <c r="P20" s="272"/>
      <c r="Q20" s="272"/>
      <c r="R20" s="272"/>
    </row>
    <row r="21" spans="1:18" x14ac:dyDescent="0.25">
      <c r="A21" s="22"/>
      <c r="B21" s="4" t="s">
        <v>55</v>
      </c>
      <c r="C21" s="22"/>
      <c r="D21" s="22"/>
      <c r="E21" s="22"/>
      <c r="F21" s="22"/>
      <c r="G21" s="22"/>
      <c r="H21" s="22"/>
      <c r="I21" s="391"/>
      <c r="J21" s="391"/>
      <c r="K21" s="391"/>
      <c r="L21" s="391"/>
      <c r="M21" s="391"/>
      <c r="N21" s="272"/>
      <c r="O21" s="272"/>
      <c r="P21" s="272"/>
      <c r="Q21" s="272"/>
      <c r="R21" s="272"/>
    </row>
    <row r="22" spans="1:18" x14ac:dyDescent="0.25">
      <c r="A22" s="22"/>
      <c r="B22" s="22" t="s">
        <v>56</v>
      </c>
      <c r="C22" s="22"/>
      <c r="D22" s="324">
        <f>C14</f>
        <v>22518.719999999994</v>
      </c>
      <c r="E22" s="23" t="s">
        <v>54</v>
      </c>
      <c r="F22" s="22"/>
      <c r="G22" s="22"/>
      <c r="H22" s="22"/>
      <c r="I22" s="391"/>
      <c r="J22" s="391"/>
      <c r="K22" s="391"/>
      <c r="L22" s="391"/>
      <c r="M22" s="391"/>
      <c r="N22" s="272"/>
      <c r="O22" s="272"/>
      <c r="P22" s="272"/>
      <c r="Q22" s="272"/>
      <c r="R22" s="272"/>
    </row>
    <row r="23" spans="1:18" x14ac:dyDescent="0.25">
      <c r="A23" s="22"/>
      <c r="B23" s="22" t="s">
        <v>90</v>
      </c>
      <c r="C23" s="22"/>
      <c r="D23" s="324">
        <f>E14</f>
        <v>4813.3</v>
      </c>
      <c r="E23" s="23" t="s">
        <v>54</v>
      </c>
      <c r="F23" s="22"/>
      <c r="G23" s="22"/>
      <c r="H23" s="22"/>
      <c r="I23" s="391"/>
      <c r="J23" s="391"/>
      <c r="K23" s="391"/>
      <c r="L23" s="391"/>
      <c r="M23" s="391"/>
      <c r="N23" s="272"/>
      <c r="O23" s="272"/>
      <c r="P23" s="272"/>
      <c r="Q23" s="272"/>
      <c r="R23" s="272"/>
    </row>
    <row r="24" spans="1:18" x14ac:dyDescent="0.25">
      <c r="A24" s="22"/>
      <c r="B24" s="22" t="s">
        <v>57</v>
      </c>
      <c r="C24" s="22"/>
      <c r="D24" s="325">
        <f>D14</f>
        <v>-26764.891549999997</v>
      </c>
      <c r="E24" s="23" t="s">
        <v>54</v>
      </c>
      <c r="F24" s="22"/>
      <c r="G24" s="22"/>
      <c r="H24" s="22"/>
      <c r="I24" s="391"/>
      <c r="J24" s="391"/>
      <c r="K24" s="391"/>
      <c r="L24" s="391"/>
      <c r="M24" s="391"/>
      <c r="N24" s="272"/>
      <c r="O24" s="272"/>
      <c r="P24" s="272"/>
      <c r="Q24" s="272"/>
      <c r="R24" s="272"/>
    </row>
    <row r="25" spans="1:18" x14ac:dyDescent="0.25">
      <c r="A25" s="22"/>
      <c r="B25" s="22" t="s">
        <v>123</v>
      </c>
      <c r="C25" s="22"/>
      <c r="D25" s="114">
        <f>F14</f>
        <v>0</v>
      </c>
      <c r="E25" s="23" t="s">
        <v>54</v>
      </c>
      <c r="F25" s="22"/>
      <c r="G25" s="22"/>
      <c r="H25" s="22"/>
      <c r="I25" s="391"/>
      <c r="J25" s="391"/>
      <c r="K25" s="391"/>
      <c r="L25" s="391"/>
      <c r="M25" s="391"/>
      <c r="N25" s="272"/>
      <c r="O25" s="272"/>
      <c r="P25" s="272"/>
      <c r="Q25" s="272"/>
      <c r="R25" s="272"/>
    </row>
    <row r="26" spans="1:18" x14ac:dyDescent="0.25">
      <c r="A26" s="22"/>
      <c r="B26" s="22"/>
      <c r="C26" s="22"/>
      <c r="D26" s="114"/>
      <c r="E26" s="23"/>
      <c r="F26" s="22"/>
      <c r="G26" s="22"/>
      <c r="H26" s="22"/>
      <c r="I26" s="391"/>
      <c r="J26" s="391"/>
      <c r="K26" s="391"/>
      <c r="L26" s="391"/>
      <c r="M26" s="391"/>
      <c r="N26" s="272"/>
      <c r="O26" s="272"/>
      <c r="P26" s="272"/>
      <c r="Q26" s="272"/>
      <c r="R26" s="272"/>
    </row>
    <row r="27" spans="1:18" x14ac:dyDescent="0.25">
      <c r="A27" s="22"/>
      <c r="B27" s="22" t="s">
        <v>89</v>
      </c>
      <c r="C27" s="22"/>
      <c r="D27" s="114">
        <f>J14</f>
        <v>452.08</v>
      </c>
      <c r="E27" s="23" t="s">
        <v>54</v>
      </c>
      <c r="F27" s="22"/>
      <c r="G27" s="22"/>
      <c r="H27" s="22"/>
      <c r="I27" s="391"/>
      <c r="J27" s="391"/>
      <c r="K27" s="391"/>
      <c r="L27" s="391"/>
      <c r="M27" s="391"/>
      <c r="N27" s="272"/>
      <c r="O27" s="272"/>
      <c r="P27" s="272"/>
      <c r="Q27" s="272"/>
      <c r="R27" s="272"/>
    </row>
    <row r="28" spans="1:18" x14ac:dyDescent="0.25">
      <c r="A28" s="22"/>
      <c r="B28" s="24" t="s">
        <v>58</v>
      </c>
      <c r="C28" s="22"/>
      <c r="D28" s="114">
        <f>K14</f>
        <v>0</v>
      </c>
      <c r="E28" s="23" t="s">
        <v>54</v>
      </c>
      <c r="F28" s="22"/>
      <c r="G28" s="22"/>
      <c r="H28" s="22"/>
      <c r="I28" s="391"/>
      <c r="J28" s="391"/>
      <c r="K28" s="391"/>
      <c r="L28" s="391"/>
      <c r="M28" s="391"/>
      <c r="N28" s="272"/>
      <c r="O28" s="272"/>
      <c r="P28" s="272"/>
      <c r="Q28" s="272"/>
      <c r="R28" s="272"/>
    </row>
    <row r="29" spans="1:18" x14ac:dyDescent="0.25">
      <c r="A29" s="22"/>
      <c r="B29" s="24" t="s">
        <v>131</v>
      </c>
      <c r="D29" s="222">
        <f>L14</f>
        <v>115.04845</v>
      </c>
      <c r="E29" s="23" t="s">
        <v>54</v>
      </c>
      <c r="F29" s="22"/>
      <c r="G29" s="22"/>
      <c r="H29" s="22"/>
      <c r="I29" s="391"/>
      <c r="J29" s="391"/>
      <c r="K29" s="391"/>
      <c r="L29" s="391"/>
      <c r="M29" s="391"/>
      <c r="N29" s="272"/>
      <c r="O29" s="272"/>
      <c r="P29" s="272"/>
      <c r="Q29" s="272"/>
      <c r="R29" s="272"/>
    </row>
    <row r="30" spans="1:18" x14ac:dyDescent="0.25">
      <c r="A30" s="22"/>
      <c r="B30" s="24" t="s">
        <v>59</v>
      </c>
      <c r="C30" s="22"/>
      <c r="D30" s="114">
        <f>M14</f>
        <v>0</v>
      </c>
      <c r="E30" s="23" t="s">
        <v>54</v>
      </c>
      <c r="F30" s="22"/>
      <c r="G30" s="22"/>
      <c r="H30" s="22"/>
      <c r="I30" s="391"/>
      <c r="J30" s="391"/>
      <c r="K30" s="391"/>
      <c r="L30" s="391"/>
      <c r="M30" s="391"/>
      <c r="N30" s="272"/>
      <c r="O30" s="272"/>
      <c r="P30" s="272"/>
      <c r="Q30" s="272"/>
      <c r="R30" s="272"/>
    </row>
    <row r="31" spans="1:18" x14ac:dyDescent="0.25">
      <c r="I31" s="272"/>
      <c r="J31" s="272"/>
      <c r="K31" s="272"/>
      <c r="L31" s="272"/>
      <c r="M31" s="272"/>
      <c r="N31" s="272"/>
      <c r="O31" s="272"/>
      <c r="P31" s="272"/>
      <c r="Q31" s="272"/>
      <c r="R31" s="272"/>
    </row>
    <row r="32" spans="1:18" x14ac:dyDescent="0.25">
      <c r="I32" s="272"/>
      <c r="J32" s="272"/>
      <c r="K32" s="272"/>
      <c r="L32" s="272"/>
      <c r="M32" s="272"/>
      <c r="N32" s="272"/>
      <c r="O32" s="272"/>
      <c r="P32" s="272"/>
      <c r="Q32" s="272"/>
      <c r="R32" s="272"/>
    </row>
    <row r="33" spans="9:18" x14ac:dyDescent="0.25">
      <c r="I33" s="272"/>
      <c r="J33" s="272"/>
      <c r="K33" s="272"/>
      <c r="L33" s="272"/>
      <c r="M33" s="272"/>
      <c r="N33" s="272"/>
      <c r="O33" s="272"/>
      <c r="P33" s="272"/>
      <c r="Q33" s="272"/>
      <c r="R33" s="272"/>
    </row>
    <row r="34" spans="9:18" x14ac:dyDescent="0.25">
      <c r="I34" s="272"/>
      <c r="J34" s="272"/>
      <c r="K34" s="272"/>
      <c r="L34" s="272"/>
      <c r="M34" s="272"/>
      <c r="N34" s="272"/>
      <c r="O34" s="272"/>
      <c r="P34" s="272"/>
      <c r="Q34" s="272"/>
      <c r="R34" s="272"/>
    </row>
    <row r="35" spans="9:18" x14ac:dyDescent="0.25">
      <c r="I35" s="272"/>
      <c r="J35" s="272"/>
      <c r="K35" s="272"/>
      <c r="L35" s="272"/>
      <c r="M35" s="272"/>
      <c r="N35" s="272"/>
      <c r="O35" s="272"/>
      <c r="P35" s="272"/>
      <c r="Q35" s="272"/>
      <c r="R35" s="272"/>
    </row>
    <row r="36" spans="9:18" x14ac:dyDescent="0.25">
      <c r="I36" s="272"/>
      <c r="J36" s="272"/>
      <c r="K36" s="272"/>
      <c r="L36" s="272"/>
      <c r="M36" s="272"/>
      <c r="N36" s="272"/>
      <c r="O36" s="272"/>
      <c r="P36" s="272"/>
      <c r="Q36" s="272"/>
      <c r="R36" s="272"/>
    </row>
    <row r="37" spans="9:18" x14ac:dyDescent="0.25">
      <c r="I37" s="272"/>
      <c r="J37" s="272"/>
      <c r="K37" s="272"/>
      <c r="L37" s="272"/>
      <c r="M37" s="272"/>
      <c r="N37" s="272"/>
      <c r="O37" s="272"/>
      <c r="P37" s="272"/>
      <c r="Q37" s="272"/>
      <c r="R37" s="272"/>
    </row>
    <row r="38" spans="9:18" x14ac:dyDescent="0.25">
      <c r="I38" s="272"/>
      <c r="J38" s="272"/>
      <c r="K38" s="272"/>
      <c r="L38" s="272"/>
      <c r="M38" s="272"/>
      <c r="N38" s="272"/>
      <c r="O38" s="272"/>
      <c r="P38" s="272"/>
      <c r="Q38" s="272"/>
      <c r="R38" s="272"/>
    </row>
    <row r="39" spans="9:18" x14ac:dyDescent="0.25">
      <c r="I39" s="272"/>
      <c r="J39" s="272"/>
      <c r="K39" s="272"/>
      <c r="L39" s="272"/>
      <c r="M39" s="272"/>
      <c r="N39" s="272"/>
      <c r="O39" s="272"/>
      <c r="P39" s="272"/>
      <c r="Q39" s="272"/>
      <c r="R39" s="272"/>
    </row>
    <row r="40" spans="9:18" x14ac:dyDescent="0.25">
      <c r="I40" s="272"/>
      <c r="J40" s="272"/>
      <c r="K40" s="272"/>
      <c r="L40" s="272"/>
      <c r="M40" s="272"/>
      <c r="N40" s="272"/>
      <c r="O40" s="272"/>
      <c r="P40" s="272"/>
      <c r="Q40" s="272"/>
      <c r="R40" s="272"/>
    </row>
    <row r="41" spans="9:18" x14ac:dyDescent="0.25">
      <c r="I41" s="272"/>
      <c r="J41" s="272"/>
      <c r="K41" s="272"/>
      <c r="L41" s="272"/>
      <c r="M41" s="272"/>
      <c r="N41" s="272"/>
      <c r="O41" s="272"/>
      <c r="P41" s="272"/>
      <c r="Q41" s="272"/>
      <c r="R41" s="272"/>
    </row>
    <row r="42" spans="9:18" x14ac:dyDescent="0.25">
      <c r="I42" s="272"/>
      <c r="J42" s="272"/>
      <c r="K42" s="272"/>
      <c r="L42" s="272"/>
      <c r="M42" s="272"/>
      <c r="N42" s="272"/>
      <c r="O42" s="272"/>
      <c r="P42" s="272"/>
      <c r="Q42" s="272"/>
      <c r="R42" s="272"/>
    </row>
    <row r="43" spans="9:18" x14ac:dyDescent="0.25">
      <c r="I43" s="272"/>
      <c r="J43" s="272"/>
      <c r="K43" s="272"/>
      <c r="L43" s="272"/>
      <c r="M43" s="272"/>
      <c r="N43" s="272"/>
      <c r="O43" s="272"/>
      <c r="P43" s="272"/>
      <c r="Q43" s="272"/>
      <c r="R43" s="272"/>
    </row>
    <row r="44" spans="9:18" x14ac:dyDescent="0.25">
      <c r="I44" s="272"/>
      <c r="J44" s="272"/>
      <c r="K44" s="272"/>
      <c r="L44" s="272"/>
      <c r="M44" s="272"/>
      <c r="N44" s="272"/>
      <c r="O44" s="272"/>
      <c r="P44" s="272"/>
      <c r="Q44" s="272"/>
      <c r="R44" s="272"/>
    </row>
    <row r="45" spans="9:18" x14ac:dyDescent="0.25">
      <c r="I45" s="272"/>
      <c r="J45" s="272"/>
      <c r="K45" s="272"/>
      <c r="L45" s="272"/>
      <c r="M45" s="272"/>
      <c r="N45" s="272"/>
      <c r="O45" s="272"/>
      <c r="P45" s="272"/>
      <c r="Q45" s="272"/>
      <c r="R45" s="272"/>
    </row>
    <row r="46" spans="9:18" x14ac:dyDescent="0.25">
      <c r="I46" s="272"/>
      <c r="J46" s="272"/>
      <c r="K46" s="272"/>
      <c r="L46" s="272"/>
      <c r="M46" s="272"/>
      <c r="N46" s="272"/>
      <c r="O46" s="272"/>
      <c r="P46" s="272"/>
      <c r="Q46" s="272"/>
      <c r="R46" s="272"/>
    </row>
    <row r="47" spans="9:18" x14ac:dyDescent="0.25">
      <c r="I47" s="272"/>
      <c r="J47" s="272"/>
      <c r="K47" s="272"/>
      <c r="L47" s="272"/>
      <c r="M47" s="272"/>
      <c r="N47" s="272"/>
      <c r="O47" s="272"/>
      <c r="P47" s="272"/>
      <c r="Q47" s="272"/>
      <c r="R47" s="272"/>
    </row>
    <row r="48" spans="9:18" x14ac:dyDescent="0.25">
      <c r="I48" s="272"/>
      <c r="J48" s="272"/>
      <c r="K48" s="272"/>
      <c r="L48" s="272"/>
      <c r="M48" s="272"/>
      <c r="N48" s="272"/>
      <c r="O48" s="272"/>
      <c r="P48" s="272"/>
      <c r="Q48" s="272"/>
      <c r="R48" s="272"/>
    </row>
    <row r="49" spans="9:18" x14ac:dyDescent="0.25">
      <c r="I49" s="272"/>
      <c r="J49" s="272"/>
      <c r="K49" s="272"/>
      <c r="L49" s="272"/>
      <c r="M49" s="272"/>
      <c r="N49" s="272"/>
      <c r="O49" s="272"/>
      <c r="P49" s="272"/>
      <c r="Q49" s="272"/>
      <c r="R49" s="272"/>
    </row>
    <row r="50" spans="9:18" x14ac:dyDescent="0.25">
      <c r="I50" s="272"/>
      <c r="J50" s="272"/>
      <c r="K50" s="272"/>
      <c r="L50" s="272"/>
      <c r="M50" s="272"/>
      <c r="N50" s="272"/>
      <c r="O50" s="272"/>
      <c r="P50" s="272"/>
      <c r="Q50" s="272"/>
      <c r="R50" s="272"/>
    </row>
    <row r="51" spans="9:18" x14ac:dyDescent="0.25">
      <c r="I51" s="272"/>
      <c r="J51" s="272"/>
      <c r="K51" s="272"/>
      <c r="L51" s="272"/>
      <c r="M51" s="272"/>
      <c r="N51" s="272"/>
      <c r="O51" s="272"/>
      <c r="P51" s="272"/>
      <c r="Q51" s="272"/>
      <c r="R51" s="272"/>
    </row>
    <row r="52" spans="9:18" x14ac:dyDescent="0.25">
      <c r="I52" s="272"/>
      <c r="J52" s="272"/>
      <c r="K52" s="272"/>
      <c r="L52" s="272"/>
      <c r="M52" s="272"/>
      <c r="N52" s="272"/>
      <c r="O52" s="272"/>
      <c r="P52" s="272"/>
      <c r="Q52" s="272"/>
      <c r="R52" s="272"/>
    </row>
    <row r="53" spans="9:18" x14ac:dyDescent="0.25">
      <c r="I53" s="272"/>
      <c r="J53" s="272"/>
      <c r="K53" s="272"/>
      <c r="L53" s="272"/>
      <c r="M53" s="272"/>
      <c r="N53" s="272"/>
      <c r="O53" s="272"/>
      <c r="P53" s="272"/>
      <c r="Q53" s="272"/>
      <c r="R53" s="272"/>
    </row>
    <row r="54" spans="9:18" x14ac:dyDescent="0.25">
      <c r="I54" s="272"/>
      <c r="J54" s="272"/>
      <c r="K54" s="272"/>
      <c r="L54" s="272"/>
      <c r="M54" s="272"/>
      <c r="N54" s="272"/>
      <c r="O54" s="272"/>
      <c r="P54" s="272"/>
      <c r="Q54" s="272"/>
      <c r="R54" s="272"/>
    </row>
    <row r="55" spans="9:18" x14ac:dyDescent="0.25">
      <c r="I55" s="272"/>
      <c r="J55" s="272"/>
      <c r="K55" s="272"/>
      <c r="L55" s="272"/>
      <c r="M55" s="272"/>
      <c r="N55" s="272"/>
      <c r="O55" s="272"/>
      <c r="P55" s="272"/>
      <c r="Q55" s="272"/>
      <c r="R55" s="272"/>
    </row>
    <row r="56" spans="9:18" x14ac:dyDescent="0.25">
      <c r="I56" s="272"/>
      <c r="J56" s="272"/>
      <c r="K56" s="272"/>
      <c r="L56" s="272"/>
      <c r="M56" s="272"/>
      <c r="N56" s="272"/>
      <c r="O56" s="272"/>
      <c r="P56" s="272"/>
      <c r="Q56" s="272"/>
      <c r="R56" s="272"/>
    </row>
    <row r="57" spans="9:18" x14ac:dyDescent="0.25">
      <c r="I57" s="272"/>
      <c r="J57" s="272"/>
      <c r="K57" s="272"/>
      <c r="L57" s="272"/>
      <c r="M57" s="272"/>
      <c r="N57" s="272"/>
      <c r="O57" s="272"/>
      <c r="P57" s="272"/>
      <c r="Q57" s="272"/>
      <c r="R57" s="272"/>
    </row>
    <row r="58" spans="9:18" x14ac:dyDescent="0.25">
      <c r="I58" s="272"/>
      <c r="J58" s="272"/>
      <c r="K58" s="272"/>
      <c r="L58" s="272"/>
      <c r="M58" s="272"/>
      <c r="N58" s="272"/>
      <c r="O58" s="272"/>
      <c r="P58" s="272"/>
      <c r="Q58" s="272"/>
      <c r="R58" s="272"/>
    </row>
    <row r="59" spans="9:18" x14ac:dyDescent="0.25">
      <c r="I59" s="272"/>
      <c r="J59" s="272"/>
      <c r="K59" s="272"/>
      <c r="L59" s="272"/>
      <c r="M59" s="272"/>
      <c r="N59" s="272"/>
      <c r="O59" s="272"/>
      <c r="P59" s="272"/>
      <c r="Q59" s="272"/>
      <c r="R59" s="272"/>
    </row>
    <row r="60" spans="9:18" x14ac:dyDescent="0.25">
      <c r="I60" s="272"/>
      <c r="J60" s="272"/>
      <c r="K60" s="272"/>
      <c r="L60" s="272"/>
      <c r="M60" s="272"/>
      <c r="N60" s="272"/>
      <c r="O60" s="272"/>
      <c r="P60" s="272"/>
      <c r="Q60" s="272"/>
      <c r="R60" s="272"/>
    </row>
    <row r="61" spans="9:18" x14ac:dyDescent="0.25">
      <c r="I61" s="272"/>
      <c r="J61" s="272"/>
      <c r="K61" s="272"/>
      <c r="L61" s="272"/>
      <c r="M61" s="272"/>
      <c r="N61" s="272"/>
      <c r="O61" s="272"/>
      <c r="P61" s="272"/>
      <c r="Q61" s="272"/>
      <c r="R61" s="272"/>
    </row>
    <row r="62" spans="9:18" x14ac:dyDescent="0.25">
      <c r="I62" s="272"/>
      <c r="J62" s="272"/>
      <c r="K62" s="272"/>
      <c r="L62" s="272"/>
      <c r="M62" s="272"/>
      <c r="N62" s="272"/>
      <c r="O62" s="272"/>
      <c r="P62" s="272"/>
      <c r="Q62" s="272"/>
      <c r="R62" s="272"/>
    </row>
    <row r="63" spans="9:18" x14ac:dyDescent="0.25">
      <c r="I63" s="272"/>
      <c r="J63" s="272"/>
      <c r="K63" s="272"/>
      <c r="L63" s="272"/>
      <c r="M63" s="272"/>
      <c r="N63" s="272"/>
      <c r="O63" s="272"/>
      <c r="P63" s="272"/>
      <c r="Q63" s="272"/>
      <c r="R63" s="272"/>
    </row>
    <row r="64" spans="9:18" x14ac:dyDescent="0.25">
      <c r="I64" s="272"/>
      <c r="J64" s="272"/>
      <c r="K64" s="272"/>
      <c r="L64" s="272"/>
      <c r="M64" s="272"/>
      <c r="N64" s="272"/>
      <c r="O64" s="272"/>
      <c r="P64" s="272"/>
      <c r="Q64" s="272"/>
      <c r="R64" s="272"/>
    </row>
    <row r="65" spans="9:18" x14ac:dyDescent="0.25">
      <c r="I65" s="272"/>
      <c r="J65" s="272"/>
      <c r="K65" s="272"/>
      <c r="L65" s="272"/>
      <c r="M65" s="272"/>
      <c r="N65" s="272"/>
      <c r="O65" s="272"/>
      <c r="P65" s="272"/>
      <c r="Q65" s="272"/>
      <c r="R65" s="272"/>
    </row>
    <row r="66" spans="9:18" x14ac:dyDescent="0.25">
      <c r="I66" s="272"/>
      <c r="J66" s="272"/>
      <c r="K66" s="272"/>
      <c r="L66" s="272"/>
      <c r="M66" s="272"/>
      <c r="N66" s="272"/>
      <c r="O66" s="272"/>
      <c r="P66" s="272"/>
      <c r="Q66" s="272"/>
      <c r="R66" s="272"/>
    </row>
    <row r="67" spans="9:18" x14ac:dyDescent="0.25">
      <c r="I67" s="272"/>
      <c r="J67" s="272"/>
      <c r="K67" s="272"/>
      <c r="L67" s="272"/>
      <c r="M67" s="272"/>
      <c r="N67" s="272"/>
      <c r="O67" s="272"/>
      <c r="P67" s="272"/>
      <c r="Q67" s="272"/>
      <c r="R67" s="272"/>
    </row>
    <row r="68" spans="9:18" x14ac:dyDescent="0.25">
      <c r="I68" s="272"/>
      <c r="J68" s="272"/>
      <c r="K68" s="272"/>
      <c r="L68" s="272"/>
      <c r="M68" s="272"/>
      <c r="N68" s="272"/>
      <c r="O68" s="272"/>
      <c r="P68" s="272"/>
      <c r="Q68" s="272"/>
      <c r="R68" s="272"/>
    </row>
    <row r="69" spans="9:18" x14ac:dyDescent="0.25">
      <c r="I69" s="272"/>
      <c r="J69" s="272"/>
      <c r="K69" s="272"/>
      <c r="L69" s="272"/>
      <c r="M69" s="272"/>
      <c r="N69" s="272"/>
      <c r="O69" s="272"/>
      <c r="P69" s="272"/>
      <c r="Q69" s="272"/>
      <c r="R69" s="272"/>
    </row>
    <row r="70" spans="9:18" x14ac:dyDescent="0.25">
      <c r="I70" s="272"/>
      <c r="J70" s="272"/>
      <c r="K70" s="272"/>
      <c r="L70" s="272"/>
      <c r="M70" s="272"/>
      <c r="N70" s="272"/>
      <c r="O70" s="272"/>
      <c r="P70" s="272"/>
      <c r="Q70" s="272"/>
      <c r="R70" s="272"/>
    </row>
    <row r="71" spans="9:18" x14ac:dyDescent="0.25">
      <c r="I71" s="272"/>
      <c r="J71" s="272"/>
      <c r="K71" s="272"/>
      <c r="L71" s="272"/>
      <c r="M71" s="272"/>
      <c r="N71" s="272"/>
      <c r="O71" s="272"/>
      <c r="P71" s="272"/>
      <c r="Q71" s="272"/>
      <c r="R71" s="272"/>
    </row>
    <row r="72" spans="9:18" x14ac:dyDescent="0.25">
      <c r="I72" s="272"/>
      <c r="J72" s="272"/>
      <c r="K72" s="272"/>
      <c r="L72" s="272"/>
      <c r="M72" s="272"/>
      <c r="N72" s="272"/>
      <c r="O72" s="272"/>
      <c r="P72" s="272"/>
      <c r="Q72" s="272"/>
      <c r="R72" s="272"/>
    </row>
    <row r="73" spans="9:18" x14ac:dyDescent="0.25">
      <c r="I73" s="272"/>
      <c r="J73" s="272"/>
      <c r="K73" s="272"/>
      <c r="L73" s="272"/>
      <c r="M73" s="272"/>
      <c r="N73" s="272"/>
      <c r="O73" s="272"/>
      <c r="P73" s="272"/>
      <c r="Q73" s="272"/>
      <c r="R73" s="272"/>
    </row>
    <row r="74" spans="9:18" x14ac:dyDescent="0.25">
      <c r="I74" s="272"/>
      <c r="J74" s="272"/>
      <c r="K74" s="272"/>
      <c r="L74" s="272"/>
      <c r="M74" s="272"/>
      <c r="N74" s="272"/>
      <c r="O74" s="272"/>
      <c r="P74" s="272"/>
      <c r="Q74" s="272"/>
      <c r="R74" s="272"/>
    </row>
    <row r="75" spans="9:18" x14ac:dyDescent="0.25">
      <c r="I75" s="272"/>
      <c r="J75" s="272"/>
      <c r="K75" s="272"/>
      <c r="L75" s="272"/>
      <c r="M75" s="272"/>
      <c r="N75" s="272"/>
      <c r="O75" s="272"/>
      <c r="P75" s="272"/>
      <c r="Q75" s="272"/>
      <c r="R75" s="272"/>
    </row>
  </sheetData>
  <customSheetViews>
    <customSheetView guid="{21C90459-B2E5-4316-B461-E7714BFBB2A9}" scale="90">
      <selection activeCell="M1" sqref="M1"/>
      <pageMargins left="0.42" right="0.44" top="0.34" bottom="0.48" header="0.31496062992125984" footer="0.31496062992125984"/>
      <pageSetup paperSize="9" scale="90" orientation="landscape" horizontalDpi="0" verticalDpi="0" r:id="rId1"/>
    </customSheetView>
    <customSheetView guid="{ECA95C7A-EFD8-4EC4-85A2-34F63C8C25EF}" scale="90" showPageBreaks="1">
      <selection activeCell="F18" sqref="F18"/>
      <pageMargins left="0.42" right="0.44" top="0.34" bottom="0.48" header="0.31496062992125984" footer="0.31496062992125984"/>
      <pageSetup paperSize="9" scale="90" orientation="landscape" horizontalDpi="0" verticalDpi="0" r:id="rId2"/>
    </customSheetView>
    <customSheetView guid="{15764750-8AF9-45DF-9450-B30F8151D6AB}" scale="90">
      <selection activeCell="N6" sqref="N6"/>
      <pageMargins left="0.70866141732283472" right="0.70866141732283472" top="0.34" bottom="0.48" header="0.31496062992125984" footer="0.31496062992125984"/>
      <pageSetup paperSize="9" scale="90" orientation="landscape" horizontalDpi="0" verticalDpi="0" r:id="rId3"/>
    </customSheetView>
    <customSheetView guid="{B2177AA2-7EB7-4260-929C-B64018134DA6}" scale="90" topLeftCell="A9">
      <selection activeCell="E21" sqref="E21"/>
      <pageMargins left="0.70866141732283472" right="0.70866141732283472" top="0.34" bottom="0.48" header="0.31496062992125984" footer="0.31496062992125984"/>
      <pageSetup paperSize="9" scale="90" orientation="landscape" horizontalDpi="0" verticalDpi="0" r:id="rId4"/>
    </customSheetView>
    <customSheetView guid="{70784625-D6AA-4827-8FB2-93D97FE1DFCE}">
      <selection activeCell="C7" sqref="C7"/>
      <pageMargins left="0.70866141732283472" right="0.70866141732283472" top="0.78740157480314965" bottom="0.78740157480314965" header="0.31496062992125984" footer="0.31496062992125984"/>
      <pageSetup paperSize="9" scale="90" orientation="landscape" horizontalDpi="0" verticalDpi="0" r:id="rId5"/>
    </customSheetView>
    <customSheetView guid="{B5644001-46E8-4A6D-8484-E9B7B1F663C6}">
      <selection activeCell="J13" sqref="J13"/>
      <pageMargins left="0.70866141732283472" right="0.70866141732283472" top="0.78740157480314965" bottom="0.78740157480314965" header="0.31496062992125984" footer="0.31496062992125984"/>
      <pageSetup paperSize="9" scale="90" orientation="landscape" horizontalDpi="0" verticalDpi="0" r:id="rId6"/>
    </customSheetView>
    <customSheetView guid="{BD206193-A9CB-4FB5-800C-FE0571FD5AED}" topLeftCell="A4">
      <selection activeCell="C6" sqref="C6"/>
      <pageMargins left="0.7" right="0.7" top="0.78740157499999996" bottom="0.78740157499999996" header="0.3" footer="0.3"/>
    </customSheetView>
    <customSheetView guid="{1DB03DC3-DD52-49CD-8072-4B719410EDF4}" topLeftCell="A4">
      <selection activeCell="C6" sqref="C6"/>
      <pageMargins left="0.7" right="0.7" top="0.78740157499999996" bottom="0.78740157499999996" header="0.3" footer="0.3"/>
    </customSheetView>
    <customSheetView guid="{7CC1FA3A-895C-48F2-A941-ABE1E0AA99FD}" topLeftCell="A4">
      <selection activeCell="C6" sqref="C6"/>
      <pageMargins left="0.7" right="0.7" top="0.78740157499999996" bottom="0.78740157499999996" header="0.3" footer="0.3"/>
    </customSheetView>
    <customSheetView guid="{C5553868-B1BC-42AA-B251-130824B1493F}" topLeftCell="A4">
      <selection activeCell="C6" sqref="C6"/>
      <pageMargins left="0.7" right="0.7" top="0.78740157499999996" bottom="0.78740157499999996" header="0.3" footer="0.3"/>
    </customSheetView>
    <customSheetView guid="{F9CC7C0A-8455-4B23-89B8-6EAC226AC099}">
      <selection activeCell="M16" sqref="M16"/>
      <pageMargins left="0.70866141732283472" right="0.70866141732283472" top="0.78740157480314965" bottom="0.78740157480314965" header="0.31496062992125984" footer="0.31496062992125984"/>
      <pageSetup paperSize="9" scale="90" orientation="landscape" horizontalDpi="0" verticalDpi="0" r:id="rId7"/>
    </customSheetView>
    <customSheetView guid="{985903A9-9AC0-4EEF-B3E6-551C22113BEE}" topLeftCell="A4">
      <selection activeCell="C6" sqref="C6"/>
      <pageMargins left="0.7" right="0.7" top="0.78740157499999996" bottom="0.78740157499999996" header="0.3" footer="0.3"/>
    </customSheetView>
    <customSheetView guid="{E469200E-E45B-48BF-9EDA-B3574152690B}">
      <selection activeCell="J13" sqref="J13"/>
      <pageMargins left="0.70866141732283472" right="0.70866141732283472" top="0.78740157480314965" bottom="0.78740157480314965" header="0.31496062992125984" footer="0.31496062992125984"/>
      <pageSetup paperSize="9" scale="90" orientation="landscape" horizontalDpi="0" verticalDpi="0" r:id="rId8"/>
    </customSheetView>
    <customSheetView guid="{F34D93BB-303C-41D4-86BF-175561CF63A4}">
      <selection activeCell="A3" sqref="A3"/>
      <pageMargins left="0.70866141732283472" right="0.70866141732283472" top="0.78740157480314965" bottom="0.78740157480314965" header="0.31496062992125984" footer="0.31496062992125984"/>
      <pageSetup paperSize="9" scale="90" orientation="landscape" horizontalDpi="0" verticalDpi="0" r:id="rId9"/>
    </customSheetView>
    <customSheetView guid="{BD2ABD2E-5B85-4A66-8C4D-5AC8420C2B3B}" scale="90" topLeftCell="A9">
      <selection activeCell="E21" sqref="E21"/>
      <pageMargins left="0.70866141732283472" right="0.70866141732283472" top="0.34" bottom="0.48" header="0.31496062992125984" footer="0.31496062992125984"/>
      <pageSetup paperSize="9" scale="90" orientation="landscape" horizontalDpi="0" verticalDpi="0" r:id="rId10"/>
    </customSheetView>
    <customSheetView guid="{B56BB743-ACD1-4F1C-A4EC-86D4E390A4F0}" scale="90">
      <selection activeCell="L10" sqref="L10"/>
      <pageMargins left="0.70866141732283472" right="0.70866141732283472" top="0.34" bottom="0.48" header="0.31496062992125984" footer="0.31496062992125984"/>
      <pageSetup paperSize="9" scale="90" orientation="landscape" horizontalDpi="0" verticalDpi="0" r:id="rId11"/>
    </customSheetView>
    <customSheetView guid="{BD5456A6-45E9-42B7-B375-15E458E94A45}" scale="90" topLeftCell="A9">
      <selection activeCell="E21" sqref="E21"/>
      <pageMargins left="0.70866141732283472" right="0.70866141732283472" top="0.34" bottom="0.48" header="0.31496062992125984" footer="0.31496062992125984"/>
      <pageSetup paperSize="9" scale="90" orientation="landscape" horizontalDpi="0" verticalDpi="0" r:id="rId12"/>
    </customSheetView>
  </customSheetViews>
  <pageMargins left="0.42" right="0.44" top="0.34" bottom="0.48" header="0.31496062992125984" footer="0.31496062992125984"/>
  <pageSetup paperSize="9" scale="90" orientation="landscape" horizontalDpi="0" verticalDpi="0" r:id="rId1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customSheetViews>
    <customSheetView guid="{21C90459-B2E5-4316-B461-E7714BFBB2A9}">
      <pageMargins left="0.7" right="0.7" top="0.78740157499999996" bottom="0.78740157499999996" header="0.3" footer="0.3"/>
    </customSheetView>
    <customSheetView guid="{ECA95C7A-EFD8-4EC4-85A2-34F63C8C25EF}">
      <pageMargins left="0.7" right="0.7" top="0.78740157499999996" bottom="0.78740157499999996" header="0.3" footer="0.3"/>
    </customSheetView>
    <customSheetView guid="{15764750-8AF9-45DF-9450-B30F8151D6AB}">
      <pageMargins left="0.7" right="0.7" top="0.78740157499999996" bottom="0.78740157499999996" header="0.3" footer="0.3"/>
    </customSheetView>
    <customSheetView guid="{B2177AA2-7EB7-4260-929C-B64018134DA6}">
      <pageMargins left="0.7" right="0.7" top="0.78740157499999996" bottom="0.78740157499999996" header="0.3" footer="0.3"/>
    </customSheetView>
    <customSheetView guid="{70784625-D6AA-4827-8FB2-93D97FE1DFCE}">
      <pageMargins left="0.7" right="0.7" top="0.78740157499999996" bottom="0.78740157499999996" header="0.3" footer="0.3"/>
    </customSheetView>
    <customSheetView guid="{B5644001-46E8-4A6D-8484-E9B7B1F663C6}">
      <pageMargins left="0.7" right="0.7" top="0.78740157499999996" bottom="0.78740157499999996" header="0.3" footer="0.3"/>
    </customSheetView>
    <customSheetView guid="{BD206193-A9CB-4FB5-800C-FE0571FD5AED}">
      <pageMargins left="0.7" right="0.7" top="0.78740157499999996" bottom="0.78740157499999996" header="0.3" footer="0.3"/>
    </customSheetView>
    <customSheetView guid="{1DB03DC3-DD52-49CD-8072-4B719410EDF4}">
      <pageMargins left="0.7" right="0.7" top="0.78740157499999996" bottom="0.78740157499999996" header="0.3" footer="0.3"/>
    </customSheetView>
    <customSheetView guid="{7CC1FA3A-895C-48F2-A941-ABE1E0AA99FD}">
      <pageMargins left="0.7" right="0.7" top="0.78740157499999996" bottom="0.78740157499999996" header="0.3" footer="0.3"/>
    </customSheetView>
    <customSheetView guid="{C5553868-B1BC-42AA-B251-130824B1493F}">
      <pageMargins left="0.7" right="0.7" top="0.78740157499999996" bottom="0.78740157499999996" header="0.3" footer="0.3"/>
    </customSheetView>
    <customSheetView guid="{F9CC7C0A-8455-4B23-89B8-6EAC226AC099}">
      <pageMargins left="0.7" right="0.7" top="0.78740157499999996" bottom="0.78740157499999996" header="0.3" footer="0.3"/>
    </customSheetView>
    <customSheetView guid="{985903A9-9AC0-4EEF-B3E6-551C22113BEE}">
      <pageMargins left="0.7" right="0.7" top="0.78740157499999996" bottom="0.78740157499999996" header="0.3" footer="0.3"/>
    </customSheetView>
    <customSheetView guid="{E469200E-E45B-48BF-9EDA-B3574152690B}">
      <pageMargins left="0.7" right="0.7" top="0.78740157499999996" bottom="0.78740157499999996" header="0.3" footer="0.3"/>
    </customSheetView>
    <customSheetView guid="{F34D93BB-303C-41D4-86BF-175561CF63A4}">
      <pageMargins left="0.7" right="0.7" top="0.78740157499999996" bottom="0.78740157499999996" header="0.3" footer="0.3"/>
    </customSheetView>
    <customSheetView guid="{BD2ABD2E-5B85-4A66-8C4D-5AC8420C2B3B}">
      <pageMargins left="0.7" right="0.7" top="0.78740157499999996" bottom="0.78740157499999996" header="0.3" footer="0.3"/>
    </customSheetView>
    <customSheetView guid="{B56BB743-ACD1-4F1C-A4EC-86D4E390A4F0}">
      <pageMargins left="0.7" right="0.7" top="0.78740157499999996" bottom="0.78740157499999996" header="0.3" footer="0.3"/>
    </customSheetView>
    <customSheetView guid="{BD5456A6-45E9-42B7-B375-15E458E94A45}">
      <pageMargins left="0.7" right="0.7" top="0.78740157499999996" bottom="0.78740157499999996" header="0.3" footer="0.3"/>
    </customSheetView>
  </customSheetView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tab. 4.a ukazatele PO 2025</vt:lpstr>
      <vt:lpstr>tab. 4.b rekapitulace</vt:lpstr>
      <vt:lpstr>List3</vt:lpstr>
      <vt:lpstr>'tab. 4.a ukazatele PO 2025'!Názvy_tisku</vt:lpstr>
      <vt:lpstr>'tab. 4.a ukazatele PO 2025'!Oblast_tisku</vt:lpstr>
    </vt:vector>
  </TitlesOfParts>
  <Company>Krajský úřad, Královehradecký kraj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340</dc:creator>
  <cp:lastModifiedBy>Olšáková Andrea Mgr.</cp:lastModifiedBy>
  <cp:lastPrinted>2025-10-07T08:56:12Z</cp:lastPrinted>
  <dcterms:created xsi:type="dcterms:W3CDTF">2013-10-25T08:04:02Z</dcterms:created>
  <dcterms:modified xsi:type="dcterms:W3CDTF">2025-10-07T09:01:39Z</dcterms:modified>
</cp:coreProperties>
</file>